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5\"/>
    </mc:Choice>
  </mc:AlternateContent>
  <bookViews>
    <workbookView xWindow="0" yWindow="0" windowWidth="28800" windowHeight="11805"/>
  </bookViews>
  <sheets>
    <sheet name="на сайт п.45&quot;г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 s="1"/>
  <c r="F26" i="1"/>
  <c r="E26" i="1"/>
  <c r="D26" i="1"/>
  <c r="C26" i="1" s="1"/>
  <c r="F25" i="1"/>
  <c r="E25" i="1"/>
  <c r="D25" i="1"/>
  <c r="E22" i="1"/>
  <c r="C22" i="1" s="1"/>
  <c r="E21" i="1"/>
  <c r="C21" i="1" s="1"/>
  <c r="D21" i="1"/>
  <c r="F20" i="1"/>
  <c r="E20" i="1"/>
  <c r="D20" i="1"/>
  <c r="C20" i="1"/>
  <c r="F19" i="1"/>
  <c r="E19" i="1"/>
  <c r="C19" i="1" s="1"/>
  <c r="D19" i="1"/>
  <c r="D18" i="1"/>
  <c r="C18" i="1" s="1"/>
  <c r="F17" i="1"/>
  <c r="F16" i="1" s="1"/>
  <c r="E16" i="1"/>
  <c r="F15" i="1"/>
  <c r="C15" i="1" s="1"/>
  <c r="E14" i="1"/>
  <c r="E13" i="1" s="1"/>
  <c r="F12" i="1"/>
  <c r="C12" i="1" s="1"/>
  <c r="E12" i="1"/>
  <c r="E11" i="1"/>
  <c r="E10" i="1" s="1"/>
  <c r="D10" i="1"/>
  <c r="E9" i="1"/>
  <c r="D8" i="1"/>
  <c r="A2" i="1"/>
  <c r="C16" i="1" l="1"/>
  <c r="C17" i="1"/>
  <c r="C25" i="1"/>
  <c r="F9" i="1"/>
  <c r="D9" i="1"/>
  <c r="F11" i="1"/>
  <c r="F10" i="1" s="1"/>
  <c r="C10" i="1" s="1"/>
  <c r="F14" i="1"/>
  <c r="E8" i="1"/>
  <c r="E7" i="1" s="1"/>
  <c r="E23" i="1" s="1"/>
  <c r="E31" i="1" s="1"/>
  <c r="C9" i="1" l="1"/>
  <c r="D7" i="1"/>
  <c r="C11" i="1"/>
  <c r="F8" i="1"/>
  <c r="F7" i="1" s="1"/>
  <c r="C14" i="1"/>
  <c r="F13" i="1"/>
  <c r="C13" i="1" s="1"/>
  <c r="C8" i="1"/>
  <c r="D23" i="1" l="1"/>
  <c r="D31" i="1" s="1"/>
  <c r="C7" i="1"/>
  <c r="F23" i="1"/>
  <c r="F31" i="1" s="1"/>
  <c r="C28" i="1" l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<sst xmlns="http://schemas.openxmlformats.org/spreadsheetml/2006/main" count="35" uniqueCount="28">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</sst>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2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164" fontId="3" fillId="0" borderId="0" xfId="0" applyNumberFormat="1" applyFont="1"/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8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5/&#1054;&#1090;&#1095;&#1077;&#1090;%20&#1079;&#1072;%20&#1084;&#1077;&#1089;&#1103;&#1094;%20-06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ул.осв."/>
      <sheetName val="для ОДН"/>
      <sheetName val="ОДН ветх"/>
      <sheetName val="потери"/>
      <sheetName val="Транспорт ОЭС"/>
      <sheetName val="Траспорт СМНГ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Лист2"/>
    </sheetNames>
    <sheetDataSet>
      <sheetData sheetId="0"/>
      <sheetData sheetId="1">
        <row r="4">
          <cell r="A4" t="str">
            <v xml:space="preserve"> июнь 2025г.</v>
          </cell>
        </row>
        <row r="15">
          <cell r="C15">
            <v>1.34</v>
          </cell>
        </row>
        <row r="16">
          <cell r="C16">
            <v>377.63</v>
          </cell>
        </row>
        <row r="20">
          <cell r="H20">
            <v>1.7000000000000001E-2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8">
          <cell r="E48">
            <v>1029</v>
          </cell>
          <cell r="F48">
            <v>1200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2623</v>
          </cell>
        </row>
        <row r="9">
          <cell r="I9">
            <v>0</v>
          </cell>
        </row>
        <row r="21">
          <cell r="I21">
            <v>459</v>
          </cell>
        </row>
        <row r="22">
          <cell r="I22">
            <v>0</v>
          </cell>
        </row>
        <row r="52">
          <cell r="F52">
            <v>402696</v>
          </cell>
          <cell r="H52">
            <v>2453109.13</v>
          </cell>
        </row>
        <row r="53">
          <cell r="G53">
            <v>0</v>
          </cell>
        </row>
        <row r="54">
          <cell r="G54">
            <v>1752154</v>
          </cell>
        </row>
        <row r="55">
          <cell r="E55">
            <v>6998537</v>
          </cell>
          <cell r="F55">
            <v>15475</v>
          </cell>
          <cell r="G55">
            <v>6100</v>
          </cell>
          <cell r="H55">
            <v>4282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9">
          <cell r="C9">
            <v>1893.82113</v>
          </cell>
        </row>
      </sheetData>
      <sheetData sheetId="33">
        <row r="33">
          <cell r="E33">
            <v>55.216000000000001</v>
          </cell>
          <cell r="F33">
            <v>106.658</v>
          </cell>
          <cell r="G33">
            <v>102.30200000000001</v>
          </cell>
        </row>
        <row r="34">
          <cell r="E34">
            <v>0.34599999999999997</v>
          </cell>
        </row>
        <row r="35">
          <cell r="F35">
            <v>1.954</v>
          </cell>
        </row>
        <row r="36">
          <cell r="E36">
            <v>55.561999999999998</v>
          </cell>
          <cell r="F36">
            <v>108.629</v>
          </cell>
          <cell r="G36">
            <v>102.30200000000001</v>
          </cell>
        </row>
        <row r="39">
          <cell r="E39">
            <v>473.733</v>
          </cell>
          <cell r="F39">
            <v>1489.2529999999999</v>
          </cell>
          <cell r="G39">
            <v>2558.35313</v>
          </cell>
          <cell r="H39">
            <v>6998.5370000000003</v>
          </cell>
        </row>
      </sheetData>
      <sheetData sheetId="34"/>
      <sheetData sheetId="35">
        <row r="12">
          <cell r="L12">
            <v>313.78500000000003</v>
          </cell>
          <cell r="M12">
            <v>50.052999999999997</v>
          </cell>
        </row>
        <row r="17">
          <cell r="J17">
            <v>6998.5370000000003</v>
          </cell>
        </row>
      </sheetData>
      <sheetData sheetId="36"/>
      <sheetData sheetId="37">
        <row r="22">
          <cell r="H22">
            <v>2676</v>
          </cell>
        </row>
        <row r="23">
          <cell r="H23">
            <v>0</v>
          </cell>
        </row>
        <row r="24">
          <cell r="H24">
            <v>5027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I21" sqref="I21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 xml:space="preserve"> июнь 2025г.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1989.483999999999</v>
      </c>
      <c r="D7" s="7">
        <f>D8+D9</f>
        <v>418.17099999999948</v>
      </c>
      <c r="E7" s="7">
        <f>E8+E9</f>
        <v>1066.8389999999997</v>
      </c>
      <c r="F7" s="7">
        <f>F8+F9</f>
        <v>504.47399999999976</v>
      </c>
    </row>
    <row r="8" spans="1:7" ht="20.25" customHeight="1" x14ac:dyDescent="0.25">
      <c r="A8" s="5"/>
      <c r="B8" s="8" t="s">
        <v>11</v>
      </c>
      <c r="C8" s="9">
        <f t="shared" si="0"/>
        <v>1968.9379999999996</v>
      </c>
      <c r="D8" s="9">
        <f>D26-D17-D14-D11</f>
        <v>402.69600000000003</v>
      </c>
      <c r="E8" s="9">
        <f>E26-E17-E14-E11</f>
        <v>1061.7679999999998</v>
      </c>
      <c r="F8" s="9">
        <f>F26-F17-F14-F11</f>
        <v>504.47399999999976</v>
      </c>
    </row>
    <row r="9" spans="1:7" ht="20.25" customHeight="1" x14ac:dyDescent="0.25">
      <c r="A9" s="5"/>
      <c r="B9" s="8" t="s">
        <v>12</v>
      </c>
      <c r="C9" s="9">
        <f t="shared" si="0"/>
        <v>20.545999999999452</v>
      </c>
      <c r="D9" s="9">
        <f>D27-D18</f>
        <v>15.474999999999454</v>
      </c>
      <c r="E9" s="9">
        <f>E27-E12</f>
        <v>5.0709999999999997</v>
      </c>
      <c r="F9" s="9">
        <f>F27-F15-F12</f>
        <v>0</v>
      </c>
    </row>
    <row r="10" spans="1:7" ht="20.25" customHeight="1" x14ac:dyDescent="0.2">
      <c r="A10" s="5"/>
      <c r="B10" s="10" t="s">
        <v>13</v>
      </c>
      <c r="C10" s="7">
        <f>+D10+E10+F10</f>
        <v>363.83800000000002</v>
      </c>
      <c r="D10" s="7">
        <f>D11+D12</f>
        <v>0</v>
      </c>
      <c r="E10" s="7">
        <f>E11+E12</f>
        <v>313.78500000000003</v>
      </c>
      <c r="F10" s="7">
        <f>F11+F12</f>
        <v>50.052999999999997</v>
      </c>
    </row>
    <row r="11" spans="1:7" ht="20.25" customHeight="1" x14ac:dyDescent="0.25">
      <c r="A11" s="5"/>
      <c r="B11" s="8" t="s">
        <v>11</v>
      </c>
      <c r="C11" s="9">
        <f>D11+E11+F11</f>
        <v>361.60900000000004</v>
      </c>
      <c r="D11" s="9"/>
      <c r="E11" s="9">
        <f>[1]Мониторинг!L12-E12</f>
        <v>312.75600000000003</v>
      </c>
      <c r="F11" s="9">
        <f>[1]Мониторинг!M12-F12</f>
        <v>48.852999999999994</v>
      </c>
    </row>
    <row r="12" spans="1:7" ht="20.25" customHeight="1" x14ac:dyDescent="0.25">
      <c r="A12" s="5"/>
      <c r="B12" s="8" t="s">
        <v>12</v>
      </c>
      <c r="C12" s="9">
        <f>D12+E12+F12</f>
        <v>2.2290000000000001</v>
      </c>
      <c r="D12" s="9"/>
      <c r="E12" s="9">
        <f>[1]стр.19!E48/1000</f>
        <v>1.0289999999999999</v>
      </c>
      <c r="F12" s="9">
        <f>[1]стр.19!F48/1000</f>
        <v>1.2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1893.82113</v>
      </c>
      <c r="D13" s="7"/>
      <c r="E13" s="7">
        <f>E14</f>
        <v>0</v>
      </c>
      <c r="F13" s="7">
        <f>F14+F15</f>
        <v>1893.82113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1890.7391299999999</v>
      </c>
      <c r="D14" s="7"/>
      <c r="E14" s="9">
        <f>[1]стр.22!E61/1000</f>
        <v>0</v>
      </c>
      <c r="F14" s="9">
        <f>'[1]46-Э население'!C9-E14-F15</f>
        <v>1890.7391299999999</v>
      </c>
    </row>
    <row r="15" spans="1:7" ht="20.25" customHeight="1" x14ac:dyDescent="0.25">
      <c r="A15" s="5"/>
      <c r="B15" s="8" t="s">
        <v>12</v>
      </c>
      <c r="C15" s="9">
        <f t="shared" si="0"/>
        <v>3.0819999999999999</v>
      </c>
      <c r="D15" s="9"/>
      <c r="E15" s="9"/>
      <c r="F15" s="9">
        <f>([1]стр.23!I8+[1]стр.23!I9+[1]стр.23!I21+[1]стр.23!I22)/1000</f>
        <v>3.0819999999999999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7.7030000000000003</v>
      </c>
      <c r="D16" s="7"/>
      <c r="E16" s="7">
        <f>E17</f>
        <v>0</v>
      </c>
      <c r="F16" s="7">
        <f>F17</f>
        <v>7.7030000000000003</v>
      </c>
    </row>
    <row r="17" spans="1:12" ht="20.25" customHeight="1" x14ac:dyDescent="0.25">
      <c r="A17" s="5"/>
      <c r="B17" s="8" t="s">
        <v>11</v>
      </c>
      <c r="C17" s="9">
        <f t="shared" si="0"/>
        <v>7.7030000000000003</v>
      </c>
      <c r="D17" s="7"/>
      <c r="E17" s="9">
        <v>0</v>
      </c>
      <c r="F17" s="9">
        <f>('[1]по тарифам '!H22+'[1]по тарифам '!H23+'[1]по тарифам '!H24)/1000</f>
        <v>7.7030000000000003</v>
      </c>
    </row>
    <row r="18" spans="1:12" ht="72" customHeight="1" x14ac:dyDescent="0.2">
      <c r="A18" s="5" t="s">
        <v>18</v>
      </c>
      <c r="B18" s="13" t="s">
        <v>19</v>
      </c>
      <c r="C18" s="7">
        <f>+D18+E18+F18</f>
        <v>6998.5370000000003</v>
      </c>
      <c r="D18" s="7">
        <f>[1]Мониторинг!J17</f>
        <v>6998.5370000000003</v>
      </c>
      <c r="E18" s="7"/>
      <c r="F18" s="7"/>
      <c r="G18" s="14"/>
      <c r="H18" s="14"/>
      <c r="I18" s="14"/>
      <c r="J18" s="14"/>
      <c r="K18" s="14"/>
      <c r="L18" s="14"/>
    </row>
    <row r="19" spans="1:12" ht="42.75" x14ac:dyDescent="0.2">
      <c r="A19" s="15" t="s">
        <v>20</v>
      </c>
      <c r="B19" s="13" t="s">
        <v>21</v>
      </c>
      <c r="C19" s="7">
        <f>+D19+E19+F19</f>
        <v>266.49299999999999</v>
      </c>
      <c r="D19" s="7">
        <f>'[1]46-Э'!E36</f>
        <v>55.561999999999998</v>
      </c>
      <c r="E19" s="7">
        <f>'[1]46-Э'!F36</f>
        <v>108.629</v>
      </c>
      <c r="F19" s="7">
        <f>'[1]46-Э'!G36</f>
        <v>102.30200000000001</v>
      </c>
    </row>
    <row r="20" spans="1:12" ht="20.25" customHeight="1" x14ac:dyDescent="0.25">
      <c r="A20" s="15"/>
      <c r="B20" s="8" t="s">
        <v>11</v>
      </c>
      <c r="C20" s="9">
        <f>+D20+E20+F20</f>
        <v>264.17599999999999</v>
      </c>
      <c r="D20" s="16">
        <f>'[1]46-Э'!E33</f>
        <v>55.216000000000001</v>
      </c>
      <c r="E20" s="16">
        <f>'[1]46-Э'!F33</f>
        <v>106.658</v>
      </c>
      <c r="F20" s="16">
        <f>'[1]46-Э'!G33</f>
        <v>102.30200000000001</v>
      </c>
    </row>
    <row r="21" spans="1:12" ht="20.25" customHeight="1" x14ac:dyDescent="0.25">
      <c r="A21" s="15"/>
      <c r="B21" s="8" t="s">
        <v>12</v>
      </c>
      <c r="C21" s="9">
        <f t="shared" si="0"/>
        <v>0.36299999999999999</v>
      </c>
      <c r="D21" s="9">
        <f>'[1]46-Э'!E34</f>
        <v>0.34599999999999997</v>
      </c>
      <c r="E21" s="9">
        <f>[1]стр.1!H20</f>
        <v>1.7000000000000001E-2</v>
      </c>
      <c r="F21" s="7"/>
    </row>
    <row r="22" spans="1:12" ht="20.25" customHeight="1" x14ac:dyDescent="0.25">
      <c r="A22" s="15"/>
      <c r="B22" s="17" t="s">
        <v>22</v>
      </c>
      <c r="C22" s="9">
        <f>+D22+E22+F22</f>
        <v>1.954</v>
      </c>
      <c r="D22" s="7"/>
      <c r="E22" s="9">
        <f>'[1]46-Э'!F35</f>
        <v>1.954</v>
      </c>
      <c r="F22" s="7"/>
    </row>
    <row r="23" spans="1:12" ht="20.25" customHeight="1" x14ac:dyDescent="0.2">
      <c r="A23" s="18"/>
      <c r="B23" s="19" t="s">
        <v>23</v>
      </c>
      <c r="C23" s="7">
        <f>C7+C13+C16+C18+C19+C10</f>
        <v>11519.876129999999</v>
      </c>
      <c r="D23" s="7">
        <f>D7+D13+D16+D18+D19+D10</f>
        <v>7472.2699999999995</v>
      </c>
      <c r="E23" s="7">
        <f>E7+E13+E16+E18+E19+E10</f>
        <v>1489.2529999999997</v>
      </c>
      <c r="F23" s="7">
        <f>F7+F13+F16+F18+F19+F10</f>
        <v>2558.35313</v>
      </c>
      <c r="H23" s="14"/>
      <c r="I23" s="14"/>
    </row>
    <row r="24" spans="1:12" ht="12" customHeight="1" x14ac:dyDescent="0.2"/>
    <row r="25" spans="1:12" hidden="1" x14ac:dyDescent="0.2">
      <c r="A25" s="35"/>
      <c r="B25" s="20" t="s">
        <v>24</v>
      </c>
      <c r="C25" s="21">
        <f>D25+E25+F25</f>
        <v>11519.876130000001</v>
      </c>
      <c r="D25" s="21">
        <f>'[1]46-Э'!E39+'[1]46-Э'!H39</f>
        <v>7472.27</v>
      </c>
      <c r="E25" s="21">
        <f>'[1]46-Э'!F39</f>
        <v>1489.2529999999999</v>
      </c>
      <c r="F25" s="21">
        <f>'[1]46-Э'!G39</f>
        <v>2558.35313</v>
      </c>
      <c r="G25" s="28" t="s">
        <v>25</v>
      </c>
      <c r="H25" s="14"/>
      <c r="I25" s="14"/>
    </row>
    <row r="26" spans="1:12" hidden="1" x14ac:dyDescent="0.2">
      <c r="A26" s="35"/>
      <c r="B26" s="20" t="s">
        <v>26</v>
      </c>
      <c r="C26" s="22">
        <f>D26+E26+F26</f>
        <v>4228.9891299999999</v>
      </c>
      <c r="D26" s="22">
        <f>[1]стр.23!F52/1000</f>
        <v>402.69600000000003</v>
      </c>
      <c r="E26" s="22">
        <f>[1]стр.23!G54/1000-[1]стр.1!C16</f>
        <v>1374.5239999999999</v>
      </c>
      <c r="F26" s="23">
        <f>([1]стр.23!H52+[1]стр.23!G53)/1000-[1]стр.1!C15</f>
        <v>2451.7691299999997</v>
      </c>
      <c r="G26" s="28"/>
    </row>
    <row r="27" spans="1:12" hidden="1" x14ac:dyDescent="0.2">
      <c r="A27" s="35"/>
      <c r="B27" s="20" t="s">
        <v>27</v>
      </c>
      <c r="C27" s="22">
        <f>D27+E27+F27</f>
        <v>7024.3940000000002</v>
      </c>
      <c r="D27" s="22">
        <f>([1]стр.23!F55+[1]стр.23!E55)/1000</f>
        <v>7014.0119999999997</v>
      </c>
      <c r="E27" s="22">
        <f>[1]стр.23!G55/1000</f>
        <v>6.1</v>
      </c>
      <c r="F27" s="22">
        <f>[1]стр.23!H55/1000</f>
        <v>4.282</v>
      </c>
      <c r="G27" s="28"/>
    </row>
    <row r="28" spans="1:12" hidden="1" x14ac:dyDescent="0.2">
      <c r="C28" s="14">
        <f>C7+C13+C16+C18</f>
        <v>10889.545129999999</v>
      </c>
    </row>
    <row r="29" spans="1:12" hidden="1" x14ac:dyDescent="0.2">
      <c r="E29" s="22"/>
      <c r="F29" s="14"/>
    </row>
    <row r="30" spans="1:12" hidden="1" x14ac:dyDescent="0.2">
      <c r="A30" s="24"/>
      <c r="C30" s="25"/>
      <c r="D30" s="22"/>
      <c r="E30" s="22"/>
      <c r="F30" s="22"/>
    </row>
    <row r="31" spans="1:12" hidden="1" x14ac:dyDescent="0.2">
      <c r="C31" s="22">
        <f>C25-C23</f>
        <v>0</v>
      </c>
      <c r="D31" s="22">
        <f>D25-D23</f>
        <v>0</v>
      </c>
      <c r="E31" s="22">
        <f>E25-E23</f>
        <v>0</v>
      </c>
      <c r="F31" s="22">
        <f>F25-F23</f>
        <v>0</v>
      </c>
    </row>
    <row r="32" spans="1:12" x14ac:dyDescent="0.2">
      <c r="C32" s="14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2025-07-07T21:53:16Z</dcterms:created>
  <dcterms:modified xsi:type="dcterms:W3CDTF">2025-07-07T21:54:43Z</dcterms:modified>
</cp:coreProperties>
</file>