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porovaEE\Desktop\Отчет за месяц корректир. сент 2018г\ОТЧЕТЫ\Раскрытие информации\2025\"/>
    </mc:Choice>
  </mc:AlternateContent>
  <bookViews>
    <workbookView xWindow="0" yWindow="0" windowWidth="28800" windowHeight="11205"/>
  </bookViews>
  <sheets>
    <sheet name="на сайт п.45&quot;г&quot;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7" i="1" l="1"/>
  <c r="C27" i="1" s="1"/>
  <c r="E27" i="1"/>
  <c r="D27" i="1"/>
  <c r="F26" i="1"/>
  <c r="E26" i="1"/>
  <c r="D26" i="1"/>
  <c r="F25" i="1"/>
  <c r="E25" i="1"/>
  <c r="D25" i="1"/>
  <c r="E22" i="1"/>
  <c r="C22" i="1" s="1"/>
  <c r="E21" i="1"/>
  <c r="D21" i="1"/>
  <c r="C21" i="1"/>
  <c r="F20" i="1"/>
  <c r="E20" i="1"/>
  <c r="D20" i="1"/>
  <c r="F19" i="1"/>
  <c r="E19" i="1"/>
  <c r="D19" i="1"/>
  <c r="D18" i="1"/>
  <c r="D9" i="1" s="1"/>
  <c r="F17" i="1"/>
  <c r="F16" i="1" s="1"/>
  <c r="C16" i="1" s="1"/>
  <c r="E16" i="1"/>
  <c r="F15" i="1"/>
  <c r="C15" i="1" s="1"/>
  <c r="E14" i="1"/>
  <c r="F12" i="1"/>
  <c r="F11" i="1" s="1"/>
  <c r="F10" i="1" s="1"/>
  <c r="E12" i="1"/>
  <c r="E9" i="1" s="1"/>
  <c r="C12" i="1"/>
  <c r="D10" i="1"/>
  <c r="D8" i="1"/>
  <c r="A2" i="1"/>
  <c r="C20" i="1" l="1"/>
  <c r="C18" i="1"/>
  <c r="C19" i="1"/>
  <c r="C25" i="1"/>
  <c r="C26" i="1"/>
  <c r="C17" i="1"/>
  <c r="E13" i="1"/>
  <c r="F9" i="1"/>
  <c r="C9" i="1" s="1"/>
  <c r="D7" i="1"/>
  <c r="E11" i="1"/>
  <c r="F14" i="1"/>
  <c r="F13" i="1" s="1"/>
  <c r="F8" i="1" l="1"/>
  <c r="F7" i="1" s="1"/>
  <c r="F23" i="1" s="1"/>
  <c r="F31" i="1" s="1"/>
  <c r="C13" i="1"/>
  <c r="C14" i="1"/>
  <c r="E10" i="1"/>
  <c r="C10" i="1" s="1"/>
  <c r="C11" i="1"/>
  <c r="E8" i="1"/>
  <c r="D23" i="1"/>
  <c r="D31" i="1" s="1"/>
  <c r="E7" i="1" l="1"/>
  <c r="C8" i="1"/>
  <c r="E23" i="1" l="1"/>
  <c r="E31" i="1" s="1"/>
  <c r="C7" i="1"/>
  <c r="C28" i="1" l="1"/>
  <c r="C23" i="1"/>
  <c r="C31" i="1" s="1"/>
</calcChain>
</file>

<file path=xl/comments1.xml><?xml version="1.0" encoding="utf-8"?>
<comments xmlns="http://schemas.openxmlformats.org/spreadsheetml/2006/main">
  <authors>
    <author>Упорова Елена Евгеньевна</author>
  </authors>
  <commentList>
    <comment ref="B20" authorId="0" shapeId="0">
      <text>
        <r>
          <rPr>
            <b/>
            <sz val="9"/>
            <color indexed="81"/>
            <rFont val="Tahoma"/>
            <family val="2"/>
            <charset val="204"/>
          </rPr>
          <t>Упорова Елена Евгеньевна:</t>
        </r>
        <r>
          <rPr>
            <sz val="9"/>
            <color indexed="81"/>
            <rFont val="Tahoma"/>
            <family val="2"/>
            <charset val="204"/>
          </rPr>
          <t xml:space="preserve">
вставить % на вкладке 46-Э выделенное желтым</t>
        </r>
      </text>
    </comment>
  </commentList>
</comments>
</file>

<file path=xl/sharedStrings.xml><?xml version="1.0" encoding="utf-8"?>
<sst xmlns="http://schemas.openxmlformats.org/spreadsheetml/2006/main" count="35" uniqueCount="28">
  <si>
    <t xml:space="preserve">Объем фактического полезного отпуска электроэнергии и мощности по тарифным группам                                                                                   в разрезе территориальных сетевых организаций по уровням напряжения. </t>
  </si>
  <si>
    <t>п.45"г"</t>
  </si>
  <si>
    <t>№ п.п.</t>
  </si>
  <si>
    <t>Группы потребителей</t>
  </si>
  <si>
    <t>Объем  полезного отпуска электроэнергии,                                          тыс. кВтч.</t>
  </si>
  <si>
    <t>всего</t>
  </si>
  <si>
    <t>СН-1</t>
  </si>
  <si>
    <t>СН-2</t>
  </si>
  <si>
    <t>НН</t>
  </si>
  <si>
    <t>1.</t>
  </si>
  <si>
    <t>Прочие   потребители</t>
  </si>
  <si>
    <t>ООО "Охинские электрические сети"</t>
  </si>
  <si>
    <t xml:space="preserve">ООО "РН-Сахалинморнефтегаз" </t>
  </si>
  <si>
    <t>Бюджетные потребители</t>
  </si>
  <si>
    <t>2.</t>
  </si>
  <si>
    <t>Население</t>
  </si>
  <si>
    <t>3.</t>
  </si>
  <si>
    <t>Потребители, имеющие право на льготы</t>
  </si>
  <si>
    <t>4.</t>
  </si>
  <si>
    <t>Покупатели, энергоринимающие устройства которых присоеденены к электрическим сетям сетевых организаций через энергетические установки производителя электрической энергии</t>
  </si>
  <si>
    <t>5.</t>
  </si>
  <si>
    <t>Сетевые организаци, приобретающие электроэнергию для компенсации потерь в электрических сетях</t>
  </si>
  <si>
    <t>АО "Оборонэнерго"</t>
  </si>
  <si>
    <t>ИТОГО</t>
  </si>
  <si>
    <t>ПО +Потери</t>
  </si>
  <si>
    <t>скрыть</t>
  </si>
  <si>
    <t>ОЭС</t>
  </si>
  <si>
    <t>СМНГ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</si>
</sst>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0"/>
    <numFmt numFmtId="165" formatCode="#,##0.00000"/>
    <numFmt numFmtId="166" formatCode="0.000"/>
  </numFmts>
  <fonts count="11" x14ac:knownFonts="1">
    <font>
      <sz val="10"/>
      <name val="Arial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1"/>
      <color rgb="FF7030A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36">
    <xf numFmtId="0" fontId="0" fillId="0" borderId="0" xfId="0"/>
    <xf numFmtId="0" fontId="2" fillId="0" borderId="0" xfId="0" applyFont="1"/>
    <xf numFmtId="0" fontId="3" fillId="0" borderId="0" xfId="0" applyFont="1"/>
    <xf numFmtId="49" fontId="2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vertical="top"/>
    </xf>
    <xf numFmtId="0" fontId="1" fillId="0" borderId="1" xfId="1" applyFont="1" applyFill="1" applyBorder="1"/>
    <xf numFmtId="164" fontId="1" fillId="0" borderId="1" xfId="0" applyNumberFormat="1" applyFont="1" applyBorder="1"/>
    <xf numFmtId="0" fontId="2" fillId="0" borderId="1" xfId="1" applyFont="1" applyFill="1" applyBorder="1" applyAlignment="1">
      <alignment horizontal="right"/>
    </xf>
    <xf numFmtId="164" fontId="2" fillId="0" borderId="1" xfId="0" applyNumberFormat="1" applyFont="1" applyBorder="1"/>
    <xf numFmtId="0" fontId="1" fillId="0" borderId="1" xfId="1" applyFont="1" applyFill="1" applyBorder="1" applyAlignment="1">
      <alignment horizontal="left"/>
    </xf>
    <xf numFmtId="0" fontId="1" fillId="0" borderId="1" xfId="0" applyFont="1" applyBorder="1"/>
    <xf numFmtId="3" fontId="3" fillId="0" borderId="0" xfId="0" applyNumberFormat="1" applyFont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left" vertical="top"/>
    </xf>
    <xf numFmtId="164" fontId="6" fillId="0" borderId="1" xfId="0" applyNumberFormat="1" applyFont="1" applyBorder="1"/>
    <xf numFmtId="0" fontId="2" fillId="0" borderId="1" xfId="0" applyFont="1" applyBorder="1" applyAlignment="1">
      <alignment horizontal="right" wrapText="1"/>
    </xf>
    <xf numFmtId="0" fontId="3" fillId="0" borderId="1" xfId="0" applyFont="1" applyBorder="1"/>
    <xf numFmtId="0" fontId="1" fillId="0" borderId="1" xfId="0" applyFont="1" applyFill="1" applyBorder="1" applyAlignment="1">
      <alignment horizontal="center"/>
    </xf>
    <xf numFmtId="164" fontId="3" fillId="0" borderId="0" xfId="0" applyNumberFormat="1" applyFont="1"/>
    <xf numFmtId="0" fontId="3" fillId="0" borderId="0" xfId="0" applyFont="1" applyAlignment="1">
      <alignment horizontal="right"/>
    </xf>
    <xf numFmtId="164" fontId="7" fillId="2" borderId="0" xfId="0" applyNumberFormat="1" applyFont="1" applyFill="1"/>
    <xf numFmtId="165" fontId="3" fillId="0" borderId="0" xfId="0" applyNumberFormat="1" applyFont="1"/>
    <xf numFmtId="165" fontId="3" fillId="0" borderId="0" xfId="0" applyNumberFormat="1" applyFont="1" applyFill="1"/>
    <xf numFmtId="0" fontId="3" fillId="0" borderId="0" xfId="0" applyFont="1" applyAlignment="1">
      <alignment horizontal="left"/>
    </xf>
    <xf numFmtId="166" fontId="3" fillId="0" borderId="0" xfId="0" applyNumberFormat="1" applyFont="1"/>
    <xf numFmtId="0" fontId="1" fillId="0" borderId="0" xfId="0" applyFont="1"/>
    <xf numFmtId="0" fontId="8" fillId="0" borderId="0" xfId="0" applyFont="1"/>
    <xf numFmtId="0" fontId="7" fillId="0" borderId="0" xfId="0" applyFont="1" applyAlignment="1">
      <alignment horizontal="center" vertic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1" xfId="0" applyFont="1" applyBorder="1"/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</cellXfs>
  <cellStyles count="2">
    <cellStyle name="Обычный" xfId="0" builtinId="0"/>
    <cellStyle name="Обычный_Табл электро - 03-04-2005гг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porovaEE/Desktop/&#1054;&#1090;&#1095;&#1077;&#1090;%20&#1079;&#1072;%20&#1084;&#1077;&#1089;&#1103;&#1094;%20&#1082;&#1086;&#1088;&#1088;&#1077;&#1082;&#1090;&#1080;&#1088;.%20&#1089;&#1077;&#1085;&#1090;%202018&#1075;/&#1043;&#1086;&#1076;%202025/&#1054;&#1090;&#1095;&#1077;&#1090;%20&#1079;&#1072;%20&#1084;&#1077;&#1089;&#1103;&#1094;%20-02.2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"/>
      <sheetName val="стр.1"/>
      <sheetName val="стр.2"/>
      <sheetName val="стр.3"/>
      <sheetName val="стр.4"/>
      <sheetName val="стр.5"/>
      <sheetName val="стр.6"/>
      <sheetName val="стр.7"/>
      <sheetName val="стр.8"/>
      <sheetName val="стр.9"/>
      <sheetName val="стр.10"/>
      <sheetName val="стр.11"/>
      <sheetName val="стр.12"/>
      <sheetName val="стр.13"/>
      <sheetName val="стр.14"/>
      <sheetName val="стр.15"/>
      <sheetName val="стр.16"/>
      <sheetName val="стр.17"/>
      <sheetName val="стр.18"/>
      <sheetName val="стр.19"/>
      <sheetName val="стр.20"/>
      <sheetName val="стр.21"/>
      <sheetName val="стр.22"/>
      <sheetName val="стр.23"/>
      <sheetName val="ул.осв."/>
      <sheetName val="потери"/>
      <sheetName val="для ОДН"/>
      <sheetName val="ОДН ветх"/>
      <sheetName val="передача"/>
      <sheetName val="потери СО"/>
      <sheetName val="46-Э население"/>
      <sheetName val="46-Э"/>
      <sheetName val="46-ЭЭ"/>
      <sheetName val="Мониторинг"/>
      <sheetName val="РЭК надбавки на ДВ"/>
      <sheetName val="по тарифам "/>
      <sheetName val="средний тариф"/>
      <sheetName val="Отпуск ЭЭ"/>
      <sheetName val="на сайт п.45&quot;г&quot;"/>
      <sheetName val="на сайт п.52&quot;б&quot;"/>
      <sheetName val="5-Энерго"/>
      <sheetName val="Лист2"/>
    </sheetNames>
    <sheetDataSet>
      <sheetData sheetId="0"/>
      <sheetData sheetId="1">
        <row r="4">
          <cell r="A4" t="str">
            <v>февраль 2025г.</v>
          </cell>
        </row>
        <row r="15">
          <cell r="C15">
            <v>1.2230000000000001</v>
          </cell>
        </row>
        <row r="16">
          <cell r="C16">
            <v>420.49799999999999</v>
          </cell>
        </row>
        <row r="20">
          <cell r="H20">
            <v>2.1000000000000001E-2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48">
          <cell r="E48">
            <v>2817</v>
          </cell>
          <cell r="F48">
            <v>1730</v>
          </cell>
        </row>
      </sheetData>
      <sheetData sheetId="20"/>
      <sheetData sheetId="21"/>
      <sheetData sheetId="22">
        <row r="61">
          <cell r="E61">
            <v>0</v>
          </cell>
        </row>
      </sheetData>
      <sheetData sheetId="23">
        <row r="8">
          <cell r="I8">
            <v>0</v>
          </cell>
        </row>
        <row r="9">
          <cell r="I9">
            <v>0</v>
          </cell>
        </row>
        <row r="21">
          <cell r="I21">
            <v>328</v>
          </cell>
        </row>
        <row r="22">
          <cell r="I22">
            <v>0</v>
          </cell>
        </row>
        <row r="52">
          <cell r="F52">
            <v>537828</v>
          </cell>
          <cell r="H52">
            <v>2493588.86</v>
          </cell>
        </row>
        <row r="53">
          <cell r="G53">
            <v>0</v>
          </cell>
        </row>
        <row r="54">
          <cell r="G54">
            <v>2093431</v>
          </cell>
        </row>
        <row r="55">
          <cell r="E55">
            <v>8936582</v>
          </cell>
          <cell r="F55">
            <v>42606</v>
          </cell>
          <cell r="G55">
            <v>6579</v>
          </cell>
          <cell r="H55">
            <v>2058</v>
          </cell>
        </row>
      </sheetData>
      <sheetData sheetId="24"/>
      <sheetData sheetId="25"/>
      <sheetData sheetId="26"/>
      <sheetData sheetId="27"/>
      <sheetData sheetId="28"/>
      <sheetData sheetId="29"/>
      <sheetData sheetId="30">
        <row r="9">
          <cell r="C9">
            <v>1907.9738600000001</v>
          </cell>
        </row>
      </sheetData>
      <sheetData sheetId="31">
        <row r="33">
          <cell r="E33">
            <v>278.82100000000003</v>
          </cell>
          <cell r="F33">
            <v>538.59100000000001</v>
          </cell>
          <cell r="G33">
            <v>516.59299999999996</v>
          </cell>
        </row>
        <row r="34">
          <cell r="E34">
            <v>0.41399999999999998</v>
          </cell>
        </row>
        <row r="35">
          <cell r="F35">
            <v>4.1760000000000002</v>
          </cell>
        </row>
        <row r="36">
          <cell r="E36">
            <v>279.23500000000001</v>
          </cell>
          <cell r="F36">
            <v>542.78800000000001</v>
          </cell>
          <cell r="G36">
            <v>516.59299999999996</v>
          </cell>
        </row>
        <row r="39">
          <cell r="E39">
            <v>859.66899999999998</v>
          </cell>
          <cell r="F39">
            <v>2222.3000000000002</v>
          </cell>
          <cell r="G39">
            <v>3011.0168600000002</v>
          </cell>
          <cell r="H39">
            <v>8936.5820000000003</v>
          </cell>
        </row>
      </sheetData>
      <sheetData sheetId="32"/>
      <sheetData sheetId="33">
        <row r="12">
          <cell r="L12">
            <v>441.42500000000001</v>
          </cell>
          <cell r="M12">
            <v>65.831000000000003</v>
          </cell>
        </row>
        <row r="17">
          <cell r="J17">
            <v>8936.5820000000003</v>
          </cell>
        </row>
      </sheetData>
      <sheetData sheetId="34"/>
      <sheetData sheetId="35">
        <row r="22">
          <cell r="H22">
            <v>3011</v>
          </cell>
        </row>
        <row r="23">
          <cell r="H23">
            <v>0</v>
          </cell>
        </row>
        <row r="24">
          <cell r="H24">
            <v>9231</v>
          </cell>
        </row>
      </sheetData>
      <sheetData sheetId="36"/>
      <sheetData sheetId="37"/>
      <sheetData sheetId="38"/>
      <sheetData sheetId="39"/>
      <sheetData sheetId="40"/>
      <sheetData sheetId="4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39"/>
  <sheetViews>
    <sheetView tabSelected="1" workbookViewId="0">
      <selection activeCell="B34" sqref="B34"/>
    </sheetView>
  </sheetViews>
  <sheetFormatPr defaultRowHeight="12.75" x14ac:dyDescent="0.2"/>
  <cols>
    <col min="1" max="1" width="6.7109375" style="2" customWidth="1"/>
    <col min="2" max="2" width="45.28515625" style="2" customWidth="1"/>
    <col min="3" max="6" width="13.140625" style="2" customWidth="1"/>
    <col min="7" max="7" width="9.140625" style="2"/>
    <col min="8" max="8" width="9.140625" style="2" customWidth="1"/>
    <col min="9" max="16384" width="9.140625" style="2"/>
  </cols>
  <sheetData>
    <row r="1" spans="1:7" s="1" customFormat="1" ht="37.5" customHeight="1" x14ac:dyDescent="0.25">
      <c r="A1" s="29" t="s">
        <v>0</v>
      </c>
      <c r="B1" s="29"/>
      <c r="C1" s="29"/>
      <c r="D1" s="29"/>
      <c r="E1" s="29"/>
      <c r="F1" s="29"/>
    </row>
    <row r="2" spans="1:7" ht="14.25" x14ac:dyDescent="0.2">
      <c r="A2" s="30" t="str">
        <f>[1]стр.1!A4</f>
        <v>февраль 2025г.</v>
      </c>
      <c r="B2" s="30"/>
      <c r="C2" s="30"/>
      <c r="D2" s="30"/>
      <c r="E2" s="30"/>
      <c r="F2" s="30"/>
    </row>
    <row r="3" spans="1:7" ht="15" x14ac:dyDescent="0.25">
      <c r="A3" s="1" t="s">
        <v>1</v>
      </c>
    </row>
    <row r="5" spans="1:7" ht="35.25" customHeight="1" x14ac:dyDescent="0.2">
      <c r="A5" s="31" t="s">
        <v>2</v>
      </c>
      <c r="B5" s="32" t="s">
        <v>3</v>
      </c>
      <c r="C5" s="34" t="s">
        <v>4</v>
      </c>
      <c r="D5" s="34"/>
      <c r="E5" s="34"/>
      <c r="F5" s="34"/>
    </row>
    <row r="6" spans="1:7" ht="15" x14ac:dyDescent="0.25">
      <c r="A6" s="31"/>
      <c r="B6" s="33"/>
      <c r="C6" s="3" t="s">
        <v>5</v>
      </c>
      <c r="D6" s="4" t="s">
        <v>6</v>
      </c>
      <c r="E6" s="4" t="s">
        <v>7</v>
      </c>
      <c r="F6" s="4" t="s">
        <v>8</v>
      </c>
    </row>
    <row r="7" spans="1:7" ht="20.25" customHeight="1" x14ac:dyDescent="0.2">
      <c r="A7" s="5" t="s">
        <v>9</v>
      </c>
      <c r="B7" s="6" t="s">
        <v>10</v>
      </c>
      <c r="C7" s="7">
        <f t="shared" ref="C7:C21" si="0">+D7+E7+F7</f>
        <v>2326.8979999999992</v>
      </c>
      <c r="D7" s="7">
        <f>D8+D9</f>
        <v>580.43399999999974</v>
      </c>
      <c r="E7" s="7">
        <f>E8+E9</f>
        <v>1238.087</v>
      </c>
      <c r="F7" s="7">
        <f>F8+F9</f>
        <v>508.37699999999961</v>
      </c>
    </row>
    <row r="8" spans="1:7" ht="20.25" customHeight="1" x14ac:dyDescent="0.25">
      <c r="A8" s="5"/>
      <c r="B8" s="8" t="s">
        <v>11</v>
      </c>
      <c r="C8" s="9">
        <f t="shared" si="0"/>
        <v>2280.5299999999997</v>
      </c>
      <c r="D8" s="9">
        <f>D26-D17-D14-D11</f>
        <v>537.82799999999997</v>
      </c>
      <c r="E8" s="9">
        <f>E26-E17-E14-E11</f>
        <v>1234.325</v>
      </c>
      <c r="F8" s="9">
        <f>F26-F17-F14-F11</f>
        <v>508.37699999999961</v>
      </c>
    </row>
    <row r="9" spans="1:7" ht="20.25" customHeight="1" x14ac:dyDescent="0.25">
      <c r="A9" s="5"/>
      <c r="B9" s="8" t="s">
        <v>12</v>
      </c>
      <c r="C9" s="9">
        <f t="shared" si="0"/>
        <v>46.367999999999768</v>
      </c>
      <c r="D9" s="9">
        <f>D27-D18</f>
        <v>42.605999999999767</v>
      </c>
      <c r="E9" s="9">
        <f>E27-E12</f>
        <v>3.7619999999999996</v>
      </c>
      <c r="F9" s="9">
        <f>F27-F15-F12</f>
        <v>0</v>
      </c>
    </row>
    <row r="10" spans="1:7" ht="20.25" customHeight="1" x14ac:dyDescent="0.2">
      <c r="A10" s="5"/>
      <c r="B10" s="10" t="s">
        <v>13</v>
      </c>
      <c r="C10" s="7">
        <f>+D10+E10+F10</f>
        <v>507.25600000000003</v>
      </c>
      <c r="D10" s="7">
        <f>D11+D12</f>
        <v>0</v>
      </c>
      <c r="E10" s="7">
        <f>E11+E12</f>
        <v>441.42500000000001</v>
      </c>
      <c r="F10" s="7">
        <f>F11+F12</f>
        <v>65.831000000000003</v>
      </c>
    </row>
    <row r="11" spans="1:7" ht="20.25" customHeight="1" x14ac:dyDescent="0.25">
      <c r="A11" s="5"/>
      <c r="B11" s="8" t="s">
        <v>11</v>
      </c>
      <c r="C11" s="9">
        <f>D11+E11+F11</f>
        <v>502.709</v>
      </c>
      <c r="D11" s="9"/>
      <c r="E11" s="9">
        <f>[1]Мониторинг!L12-E12</f>
        <v>438.608</v>
      </c>
      <c r="F11" s="9">
        <f>[1]Мониторинг!M12-F12</f>
        <v>64.100999999999999</v>
      </c>
    </row>
    <row r="12" spans="1:7" ht="20.25" customHeight="1" x14ac:dyDescent="0.25">
      <c r="A12" s="5"/>
      <c r="B12" s="8" t="s">
        <v>12</v>
      </c>
      <c r="C12" s="9">
        <f>D12+E12+F12</f>
        <v>4.5470000000000006</v>
      </c>
      <c r="D12" s="9"/>
      <c r="E12" s="9">
        <f>[1]стр.19!E48/1000</f>
        <v>2.8170000000000002</v>
      </c>
      <c r="F12" s="9">
        <f>[1]стр.19!F48/1000</f>
        <v>1.73</v>
      </c>
    </row>
    <row r="13" spans="1:7" ht="20.25" customHeight="1" x14ac:dyDescent="0.2">
      <c r="A13" s="5" t="s">
        <v>14</v>
      </c>
      <c r="B13" s="11" t="s">
        <v>15</v>
      </c>
      <c r="C13" s="7">
        <f t="shared" si="0"/>
        <v>1907.9738600000001</v>
      </c>
      <c r="D13" s="7"/>
      <c r="E13" s="7">
        <f>E14</f>
        <v>0</v>
      </c>
      <c r="F13" s="7">
        <f>F14+F15</f>
        <v>1907.9738600000001</v>
      </c>
      <c r="G13" s="12"/>
    </row>
    <row r="14" spans="1:7" ht="20.25" customHeight="1" x14ac:dyDescent="0.25">
      <c r="A14" s="5"/>
      <c r="B14" s="8" t="s">
        <v>11</v>
      </c>
      <c r="C14" s="9">
        <f>+D14+E14+F14</f>
        <v>1907.6458600000001</v>
      </c>
      <c r="D14" s="7"/>
      <c r="E14" s="9">
        <f>[1]стр.22!E61/1000</f>
        <v>0</v>
      </c>
      <c r="F14" s="9">
        <f>'[1]46-Э население'!C9-E14-F15</f>
        <v>1907.6458600000001</v>
      </c>
    </row>
    <row r="15" spans="1:7" ht="20.25" customHeight="1" x14ac:dyDescent="0.25">
      <c r="A15" s="5"/>
      <c r="B15" s="8" t="s">
        <v>12</v>
      </c>
      <c r="C15" s="9">
        <f t="shared" si="0"/>
        <v>0.32800000000000001</v>
      </c>
      <c r="D15" s="9"/>
      <c r="E15" s="9"/>
      <c r="F15" s="9">
        <f>([1]стр.23!I8+[1]стр.23!I9+[1]стр.23!I21+[1]стр.23!I22)/1000</f>
        <v>0.32800000000000001</v>
      </c>
    </row>
    <row r="16" spans="1:7" ht="20.25" customHeight="1" x14ac:dyDescent="0.2">
      <c r="A16" s="5" t="s">
        <v>16</v>
      </c>
      <c r="B16" s="11" t="s">
        <v>17</v>
      </c>
      <c r="C16" s="7">
        <f>+D16+E16+F16</f>
        <v>12.242000000000001</v>
      </c>
      <c r="D16" s="7"/>
      <c r="E16" s="7">
        <f>E17</f>
        <v>0</v>
      </c>
      <c r="F16" s="7">
        <f>F17</f>
        <v>12.242000000000001</v>
      </c>
    </row>
    <row r="17" spans="1:9" ht="20.25" customHeight="1" x14ac:dyDescent="0.25">
      <c r="A17" s="5"/>
      <c r="B17" s="8" t="s">
        <v>11</v>
      </c>
      <c r="C17" s="9">
        <f t="shared" si="0"/>
        <v>12.242000000000001</v>
      </c>
      <c r="D17" s="7"/>
      <c r="E17" s="9">
        <v>0</v>
      </c>
      <c r="F17" s="9">
        <f>('[1]по тарифам '!H22+'[1]по тарифам '!H23+'[1]по тарифам '!H24)/1000</f>
        <v>12.242000000000001</v>
      </c>
    </row>
    <row r="18" spans="1:9" ht="72" customHeight="1" x14ac:dyDescent="0.2">
      <c r="A18" s="5" t="s">
        <v>18</v>
      </c>
      <c r="B18" s="13" t="s">
        <v>19</v>
      </c>
      <c r="C18" s="7">
        <f>+D18+E18+F18</f>
        <v>8936.5820000000003</v>
      </c>
      <c r="D18" s="7">
        <f>[1]Мониторинг!J17</f>
        <v>8936.5820000000003</v>
      </c>
      <c r="E18" s="7"/>
      <c r="F18" s="7"/>
    </row>
    <row r="19" spans="1:9" ht="42.75" x14ac:dyDescent="0.2">
      <c r="A19" s="14" t="s">
        <v>20</v>
      </c>
      <c r="B19" s="13" t="s">
        <v>21</v>
      </c>
      <c r="C19" s="7">
        <f>+D19+E19+F19</f>
        <v>1338.616</v>
      </c>
      <c r="D19" s="7">
        <f>'[1]46-Э'!E36</f>
        <v>279.23500000000001</v>
      </c>
      <c r="E19" s="7">
        <f>'[1]46-Э'!F36</f>
        <v>542.78800000000001</v>
      </c>
      <c r="F19" s="7">
        <f>'[1]46-Э'!G36</f>
        <v>516.59299999999996</v>
      </c>
    </row>
    <row r="20" spans="1:9" ht="20.25" customHeight="1" x14ac:dyDescent="0.25">
      <c r="A20" s="14"/>
      <c r="B20" s="8" t="s">
        <v>11</v>
      </c>
      <c r="C20" s="9">
        <f>+D20+E20+F20</f>
        <v>1334.0050000000001</v>
      </c>
      <c r="D20" s="15">
        <f>'[1]46-Э'!E33</f>
        <v>278.82100000000003</v>
      </c>
      <c r="E20" s="15">
        <f>'[1]46-Э'!F33</f>
        <v>538.59100000000001</v>
      </c>
      <c r="F20" s="15">
        <f>'[1]46-Э'!G33</f>
        <v>516.59299999999996</v>
      </c>
    </row>
    <row r="21" spans="1:9" ht="20.25" customHeight="1" x14ac:dyDescent="0.25">
      <c r="A21" s="14"/>
      <c r="B21" s="8" t="s">
        <v>12</v>
      </c>
      <c r="C21" s="9">
        <f t="shared" si="0"/>
        <v>0.435</v>
      </c>
      <c r="D21" s="9">
        <f>'[1]46-Э'!E34</f>
        <v>0.41399999999999998</v>
      </c>
      <c r="E21" s="9">
        <f>[1]стр.1!H20</f>
        <v>2.1000000000000001E-2</v>
      </c>
      <c r="F21" s="7"/>
    </row>
    <row r="22" spans="1:9" ht="20.25" customHeight="1" x14ac:dyDescent="0.25">
      <c r="A22" s="14"/>
      <c r="B22" s="16" t="s">
        <v>22</v>
      </c>
      <c r="C22" s="9">
        <f>+D22+E22+F22</f>
        <v>4.1760000000000002</v>
      </c>
      <c r="D22" s="7"/>
      <c r="E22" s="9">
        <f>'[1]46-Э'!F35</f>
        <v>4.1760000000000002</v>
      </c>
      <c r="F22" s="7"/>
    </row>
    <row r="23" spans="1:9" ht="20.25" customHeight="1" x14ac:dyDescent="0.2">
      <c r="A23" s="17"/>
      <c r="B23" s="18" t="s">
        <v>23</v>
      </c>
      <c r="C23" s="7">
        <f>C7+C13+C16+C18+C19+C10</f>
        <v>15029.567859999999</v>
      </c>
      <c r="D23" s="7">
        <f>D7+D13+D16+D18+D19+D10</f>
        <v>9796.2510000000002</v>
      </c>
      <c r="E23" s="7">
        <f>E7+E13+E16+E18+E19+E10</f>
        <v>2222.3000000000002</v>
      </c>
      <c r="F23" s="7">
        <f>F7+F13+F16+F18+F19+F10</f>
        <v>3011.0168599999997</v>
      </c>
      <c r="H23" s="19"/>
      <c r="I23" s="19"/>
    </row>
    <row r="24" spans="1:9" ht="12" customHeight="1" x14ac:dyDescent="0.2"/>
    <row r="25" spans="1:9" hidden="1" x14ac:dyDescent="0.2">
      <c r="A25" s="35"/>
      <c r="B25" s="20" t="s">
        <v>24</v>
      </c>
      <c r="C25" s="21">
        <f>D25+E25+F25</f>
        <v>15029.567859999999</v>
      </c>
      <c r="D25" s="21">
        <f>'[1]46-Э'!E39+'[1]46-Э'!H39</f>
        <v>9796.2510000000002</v>
      </c>
      <c r="E25" s="21">
        <f>'[1]46-Э'!F39</f>
        <v>2222.3000000000002</v>
      </c>
      <c r="F25" s="21">
        <f>'[1]46-Э'!G39</f>
        <v>3011.0168600000002</v>
      </c>
      <c r="G25" s="28" t="s">
        <v>25</v>
      </c>
      <c r="H25" s="19"/>
      <c r="I25" s="19"/>
    </row>
    <row r="26" spans="1:9" hidden="1" x14ac:dyDescent="0.2">
      <c r="A26" s="35"/>
      <c r="B26" s="20" t="s">
        <v>26</v>
      </c>
      <c r="C26" s="22">
        <f>D26+E26+F26</f>
        <v>4703.1268600000003</v>
      </c>
      <c r="D26" s="22">
        <f>[1]стр.23!F52/1000</f>
        <v>537.82799999999997</v>
      </c>
      <c r="E26" s="22">
        <f>[1]стр.23!G54/1000-[1]стр.1!C16</f>
        <v>1672.933</v>
      </c>
      <c r="F26" s="23">
        <f>([1]стр.23!H52+[1]стр.23!G53)/1000-[1]стр.1!C15</f>
        <v>2492.3658599999999</v>
      </c>
      <c r="G26" s="28"/>
    </row>
    <row r="27" spans="1:9" hidden="1" x14ac:dyDescent="0.2">
      <c r="A27" s="35"/>
      <c r="B27" s="20" t="s">
        <v>27</v>
      </c>
      <c r="C27" s="22">
        <f>D27+E27+F27</f>
        <v>8987.8250000000007</v>
      </c>
      <c r="D27" s="22">
        <f>([1]стр.23!F55+[1]стр.23!E55)/1000</f>
        <v>8979.1880000000001</v>
      </c>
      <c r="E27" s="22">
        <f>[1]стр.23!G55/1000</f>
        <v>6.5789999999999997</v>
      </c>
      <c r="F27" s="22">
        <f>[1]стр.23!H55/1000</f>
        <v>2.0579999999999998</v>
      </c>
      <c r="G27" s="28"/>
    </row>
    <row r="28" spans="1:9" hidden="1" x14ac:dyDescent="0.2">
      <c r="C28" s="19">
        <f>C7+C13+C16+C18</f>
        <v>13183.69586</v>
      </c>
    </row>
    <row r="29" spans="1:9" hidden="1" x14ac:dyDescent="0.2">
      <c r="E29" s="22"/>
      <c r="F29" s="19"/>
    </row>
    <row r="30" spans="1:9" hidden="1" x14ac:dyDescent="0.2">
      <c r="A30" s="24"/>
      <c r="C30" s="25"/>
      <c r="D30" s="22"/>
      <c r="E30" s="22"/>
      <c r="F30" s="22"/>
    </row>
    <row r="31" spans="1:9" hidden="1" x14ac:dyDescent="0.2">
      <c r="C31" s="22">
        <f>C25-C23</f>
        <v>0</v>
      </c>
      <c r="D31" s="22">
        <f>D25-D23</f>
        <v>0</v>
      </c>
      <c r="E31" s="22">
        <f>E25-E23</f>
        <v>0</v>
      </c>
      <c r="F31" s="22">
        <f>F25-F23</f>
        <v>0</v>
      </c>
    </row>
    <row r="32" spans="1:9" x14ac:dyDescent="0.2">
      <c r="C32" s="19"/>
    </row>
    <row r="33" spans="5:6" x14ac:dyDescent="0.2">
      <c r="E33" s="22"/>
      <c r="F33" s="22"/>
    </row>
    <row r="34" spans="5:6" s="26" customFormat="1" ht="14.25" x14ac:dyDescent="0.2"/>
    <row r="38" spans="5:6" s="27" customFormat="1" ht="11.25" x14ac:dyDescent="0.2"/>
    <row r="39" spans="5:6" s="27" customFormat="1" ht="11.25" x14ac:dyDescent="0.2"/>
  </sheetData>
  <mergeCells count="7">
    <mergeCell ref="G25:G27"/>
    <mergeCell ref="A1:F1"/>
    <mergeCell ref="A2:F2"/>
    <mergeCell ref="A5:A6"/>
    <mergeCell ref="B5:B6"/>
    <mergeCell ref="C5:F5"/>
    <mergeCell ref="A25:A27"/>
  </mergeCells>
  <pageMargins left="0" right="0" top="0.74803149606299213" bottom="0.74803149606299213" header="0.31496062992125984" footer="0.31496062992125984"/>
  <pageSetup paperSize="9" scale="85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сайт п.45"г"</vt:lpstr>
    </vt:vector>
  </TitlesOfParts>
  <Company>IT Organization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Упорова Елена Евгеньевна</dc:creator>
  <cp:lastModifiedBy>Упорова Елена Евгеньевна</cp:lastModifiedBy>
  <dcterms:created xsi:type="dcterms:W3CDTF">2025-03-06T23:19:47Z</dcterms:created>
  <dcterms:modified xsi:type="dcterms:W3CDTF">2025-03-06T23:22:39Z</dcterms:modified>
</cp:coreProperties>
</file>