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505"/>
  </bookViews>
  <sheets>
    <sheet name="на сайт п.45&quot;г&quot;" sheetId="1" r:id="rId1"/>
  </sheets>
  <externalReferences>
    <externalReference r:id="rId2"/>
    <externalReference r:id="rId3"/>
  </externalReferences>
  <definedNames>
    <definedName name="org">[2]Титульный!$G$16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F26" i="1"/>
  <c r="E26" i="1"/>
  <c r="D26" i="1"/>
  <c r="C26" i="1"/>
  <c r="F25" i="1"/>
  <c r="E25" i="1"/>
  <c r="D25" i="1"/>
  <c r="C25" i="1"/>
  <c r="E22" i="1"/>
  <c r="C22" i="1" s="1"/>
  <c r="E21" i="1"/>
  <c r="D21" i="1"/>
  <c r="C21" i="1"/>
  <c r="F20" i="1"/>
  <c r="E20" i="1"/>
  <c r="D20" i="1"/>
  <c r="C20" i="1" s="1"/>
  <c r="F19" i="1"/>
  <c r="E19" i="1"/>
  <c r="D19" i="1"/>
  <c r="C19" i="1"/>
  <c r="D18" i="1"/>
  <c r="C18" i="1" s="1"/>
  <c r="F17" i="1"/>
  <c r="C17" i="1" s="1"/>
  <c r="E17" i="1"/>
  <c r="E16" i="1" s="1"/>
  <c r="F15" i="1"/>
  <c r="C15" i="1" s="1"/>
  <c r="F14" i="1"/>
  <c r="F13" i="1" s="1"/>
  <c r="E14" i="1"/>
  <c r="E13" i="1" s="1"/>
  <c r="C13" i="1" s="1"/>
  <c r="F12" i="1"/>
  <c r="F11" i="1" s="1"/>
  <c r="F10" i="1" s="1"/>
  <c r="E12" i="1"/>
  <c r="E9" i="1" s="1"/>
  <c r="C12" i="1"/>
  <c r="D10" i="1"/>
  <c r="F9" i="1"/>
  <c r="D8" i="1"/>
  <c r="A2" i="1"/>
  <c r="F8" i="1" l="1"/>
  <c r="F7" i="1" s="1"/>
  <c r="F23" i="1" s="1"/>
  <c r="F31" i="1" s="1"/>
  <c r="F16" i="1"/>
  <c r="C16" i="1" s="1"/>
  <c r="D9" i="1"/>
  <c r="C9" i="1" s="1"/>
  <c r="E11" i="1"/>
  <c r="C14" i="1"/>
  <c r="D7" i="1" l="1"/>
  <c r="E10" i="1"/>
  <c r="C10" i="1" s="1"/>
  <c r="E8" i="1"/>
  <c r="C11" i="1"/>
  <c r="D23" i="1" l="1"/>
  <c r="D31" i="1" s="1"/>
  <c r="E7" i="1"/>
  <c r="E23" i="1" s="1"/>
  <c r="E31" i="1" s="1"/>
  <c r="C8" i="1"/>
  <c r="C7" i="1" l="1"/>
  <c r="C23" i="1" s="1"/>
  <c r="C31" i="1" s="1"/>
  <c r="C28" i="1" l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<sst xmlns="http://schemas.openxmlformats.org/spreadsheetml/2006/main" count="35" uniqueCount="28">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</sst>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0" fontId="7" fillId="0" borderId="0" xfId="0" applyFont="1" applyAlignment="1">
      <alignment horizontal="center" vertical="center"/>
    </xf>
    <xf numFmtId="165" fontId="3" fillId="0" borderId="0" xfId="0" applyNumberFormat="1" applyFont="1"/>
    <xf numFmtId="165" fontId="3" fillId="3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8.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&#1082;&#1086;&#1088;&#1088;&#1077;&#1082;&#1090;&#1080;&#1088;.%20&#1089;&#1077;&#1085;&#1090;%202018&#1075;/&#1043;&#1086;&#1076;%202022/&#1054;&#1090;&#1095;&#1077;&#1090;%20&#1079;&#1072;%20&#1084;&#1077;&#1089;&#1103;&#1094;%20&#1082;&#1086;&#1088;&#1088;&#1077;&#1082;&#1090;&#1080;&#1088;.%20&#1089;&#1077;&#1085;&#1090;%202018&#1075;/&#1043;&#1086;&#1076;%202021/&#1052;&#1086;&#1080;%20&#1076;&#1086;&#1082;&#1091;&#1084;&#1077;&#1085;&#1090;&#1099;/&#1053;&#1080;&#1082;&#1086;&#1083;&#1072;&#1077;&#1074;&#1072;/&#1054;&#1058;&#1063;&#1045;&#1058;&#1067;/&#1060;&#1086;&#1088;&#1084;&#1072;%2046/2006-2013/&#1060;&#1086;&#1088;&#1084;&#1072;%2046-&#1069;&#1069;%20-%202013/46EE.ST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>
        <row r="4">
          <cell r="A4" t="str">
            <v>август 2024г.</v>
          </cell>
        </row>
        <row r="15">
          <cell r="C15">
            <v>1.34</v>
          </cell>
        </row>
        <row r="16">
          <cell r="C16">
            <v>3.508</v>
          </cell>
        </row>
        <row r="20">
          <cell r="H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592</v>
          </cell>
          <cell r="F50">
            <v>747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1191</v>
          </cell>
        </row>
        <row r="9">
          <cell r="I9">
            <v>0</v>
          </cell>
        </row>
        <row r="21">
          <cell r="I21">
            <v>492</v>
          </cell>
        </row>
        <row r="22">
          <cell r="I22">
            <v>0</v>
          </cell>
        </row>
        <row r="52">
          <cell r="F52">
            <v>403080</v>
          </cell>
          <cell r="H52">
            <v>2319205.46</v>
          </cell>
        </row>
        <row r="53">
          <cell r="G53">
            <v>0</v>
          </cell>
        </row>
        <row r="54">
          <cell r="G54">
            <v>1192425</v>
          </cell>
        </row>
        <row r="55">
          <cell r="E55">
            <v>7187837</v>
          </cell>
          <cell r="F55">
            <v>23354</v>
          </cell>
          <cell r="G55">
            <v>4682</v>
          </cell>
          <cell r="H55">
            <v>2430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1753.5604599999999</v>
          </cell>
        </row>
      </sheetData>
      <sheetData sheetId="31">
        <row r="33">
          <cell r="E33">
            <v>195.53</v>
          </cell>
          <cell r="F33">
            <v>377.7</v>
          </cell>
          <cell r="G33">
            <v>362.274</v>
          </cell>
        </row>
        <row r="34">
          <cell r="E34">
            <v>5.0000000000000001E-3</v>
          </cell>
        </row>
        <row r="35">
          <cell r="F35">
            <v>7.3079999999999998</v>
          </cell>
        </row>
        <row r="36">
          <cell r="E36">
            <v>195.535</v>
          </cell>
          <cell r="F36">
            <v>385.00799999999998</v>
          </cell>
          <cell r="G36">
            <v>362.274</v>
          </cell>
        </row>
        <row r="39">
          <cell r="E39">
            <v>621.96900000000005</v>
          </cell>
          <cell r="F39">
            <v>1578.607</v>
          </cell>
          <cell r="G39">
            <v>2682.5694600000002</v>
          </cell>
          <cell r="H39">
            <v>7187.8370000000004</v>
          </cell>
        </row>
      </sheetData>
      <sheetData sheetId="32"/>
      <sheetData sheetId="33">
        <row r="12">
          <cell r="L12">
            <v>374.01900000000001</v>
          </cell>
          <cell r="M12">
            <v>55.886000000000003</v>
          </cell>
        </row>
        <row r="17">
          <cell r="J17">
            <v>7187.8370000000004</v>
          </cell>
        </row>
      </sheetData>
      <sheetData sheetId="34"/>
      <sheetData sheetId="35">
        <row r="22">
          <cell r="H22">
            <v>2359</v>
          </cell>
        </row>
        <row r="23">
          <cell r="H23">
            <v>0</v>
          </cell>
        </row>
        <row r="24">
          <cell r="H24">
            <v>3461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  <sheetName val="46EE.ST(v1.0)"/>
    </sheetNames>
    <sheetDataSet>
      <sheetData sheetId="0" refreshError="1"/>
      <sheetData sheetId="1" refreshError="1"/>
      <sheetData sheetId="2" refreshError="1">
        <row r="16">
          <cell r="G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topLeftCell="A9" workbookViewId="0">
      <selection activeCell="B36" sqref="B36"/>
    </sheetView>
  </sheetViews>
  <sheetFormatPr defaultRowHeight="12.75" x14ac:dyDescent="0.2"/>
  <cols>
    <col min="1" max="1" width="6.7109375" style="4" customWidth="1"/>
    <col min="2" max="2" width="45.28515625" style="4" customWidth="1"/>
    <col min="3" max="6" width="13.140625" style="4" customWidth="1"/>
    <col min="7" max="7" width="9.140625" style="4"/>
    <col min="8" max="8" width="9.140625" style="4" customWidth="1"/>
    <col min="9" max="16384" width="9.140625" style="4"/>
  </cols>
  <sheetData>
    <row r="1" spans="1:7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7" ht="14.25" x14ac:dyDescent="0.2">
      <c r="A2" s="3" t="str">
        <f>[1]стр.1!A4</f>
        <v>август 2024г.</v>
      </c>
      <c r="B2" s="3"/>
      <c r="C2" s="3"/>
      <c r="D2" s="3"/>
      <c r="E2" s="3"/>
      <c r="F2" s="3"/>
    </row>
    <row r="3" spans="1:7" ht="15" x14ac:dyDescent="0.25">
      <c r="A3" s="2" t="s">
        <v>1</v>
      </c>
    </row>
    <row r="5" spans="1:7" ht="35.25" customHeight="1" x14ac:dyDescent="0.2">
      <c r="A5" s="5" t="s">
        <v>2</v>
      </c>
      <c r="B5" s="6" t="s">
        <v>3</v>
      </c>
      <c r="C5" s="7" t="s">
        <v>4</v>
      </c>
      <c r="D5" s="7"/>
      <c r="E5" s="7"/>
      <c r="F5" s="7"/>
    </row>
    <row r="6" spans="1:7" ht="15" x14ac:dyDescent="0.25">
      <c r="A6" s="5"/>
      <c r="B6" s="8"/>
      <c r="C6" s="9" t="s">
        <v>5</v>
      </c>
      <c r="D6" s="10" t="s">
        <v>6</v>
      </c>
      <c r="E6" s="10" t="s">
        <v>7</v>
      </c>
      <c r="F6" s="10" t="s">
        <v>8</v>
      </c>
    </row>
    <row r="7" spans="1:7" ht="20.25" customHeight="1" x14ac:dyDescent="0.2">
      <c r="A7" s="11" t="s">
        <v>9</v>
      </c>
      <c r="B7" s="12" t="s">
        <v>10</v>
      </c>
      <c r="C7" s="13">
        <f t="shared" ref="C7:C21" si="0">+D7+E7+F7</f>
        <v>1751.0429999999992</v>
      </c>
      <c r="D7" s="13">
        <f>D8+D9</f>
        <v>426.43399999999934</v>
      </c>
      <c r="E7" s="13">
        <f>E8+E9</f>
        <v>819.57999999999993</v>
      </c>
      <c r="F7" s="13">
        <f>F8+F9</f>
        <v>505.02899999999988</v>
      </c>
    </row>
    <row r="8" spans="1:7" ht="20.25" customHeight="1" x14ac:dyDescent="0.25">
      <c r="A8" s="11"/>
      <c r="B8" s="14" t="s">
        <v>11</v>
      </c>
      <c r="C8" s="15">
        <f t="shared" si="0"/>
        <v>1723.5989999999997</v>
      </c>
      <c r="D8" s="15">
        <f>D26-D17-D14-D11</f>
        <v>403.08</v>
      </c>
      <c r="E8" s="15">
        <f>E26-E17-E14-E11</f>
        <v>815.4899999999999</v>
      </c>
      <c r="F8" s="15">
        <f>F26-F17-F14-F11</f>
        <v>505.02899999999988</v>
      </c>
    </row>
    <row r="9" spans="1:7" ht="20.25" customHeight="1" x14ac:dyDescent="0.25">
      <c r="A9" s="11"/>
      <c r="B9" s="14" t="s">
        <v>12</v>
      </c>
      <c r="C9" s="15">
        <f t="shared" si="0"/>
        <v>27.44399999999936</v>
      </c>
      <c r="D9" s="15">
        <f>D27-D18</f>
        <v>23.35399999999936</v>
      </c>
      <c r="E9" s="15">
        <f>E27-E12</f>
        <v>4.0900000000000007</v>
      </c>
      <c r="F9" s="15">
        <f>F27-F15-F12</f>
        <v>0</v>
      </c>
    </row>
    <row r="10" spans="1:7" ht="20.25" customHeight="1" x14ac:dyDescent="0.2">
      <c r="A10" s="11"/>
      <c r="B10" s="16" t="s">
        <v>13</v>
      </c>
      <c r="C10" s="13">
        <f>+D10+E10+F10</f>
        <v>429.90500000000003</v>
      </c>
      <c r="D10" s="13">
        <f>D11+D12</f>
        <v>0</v>
      </c>
      <c r="E10" s="13">
        <f>E11+E12</f>
        <v>374.01900000000001</v>
      </c>
      <c r="F10" s="13">
        <f>F11+F12</f>
        <v>55.886000000000003</v>
      </c>
    </row>
    <row r="11" spans="1:7" ht="20.25" customHeight="1" x14ac:dyDescent="0.25">
      <c r="A11" s="11"/>
      <c r="B11" s="14" t="s">
        <v>11</v>
      </c>
      <c r="C11" s="15">
        <f>D11+E11+F11</f>
        <v>428.56600000000003</v>
      </c>
      <c r="D11" s="15"/>
      <c r="E11" s="15">
        <f>[1]Мониторинг!L12-E12</f>
        <v>373.42700000000002</v>
      </c>
      <c r="F11" s="15">
        <f>[1]Мониторинг!M12-F12</f>
        <v>55.139000000000003</v>
      </c>
    </row>
    <row r="12" spans="1:7" ht="20.25" customHeight="1" x14ac:dyDescent="0.25">
      <c r="A12" s="11"/>
      <c r="B12" s="14" t="s">
        <v>12</v>
      </c>
      <c r="C12" s="15">
        <f>D12+E12+F12</f>
        <v>1.339</v>
      </c>
      <c r="D12" s="15"/>
      <c r="E12" s="15">
        <f>[1]стр.19!E50/1000</f>
        <v>0.59199999999999997</v>
      </c>
      <c r="F12" s="15">
        <f>[1]стр.19!F50/1000</f>
        <v>0.747</v>
      </c>
    </row>
    <row r="13" spans="1:7" ht="20.25" customHeight="1" x14ac:dyDescent="0.2">
      <c r="A13" s="11" t="s">
        <v>14</v>
      </c>
      <c r="B13" s="17" t="s">
        <v>15</v>
      </c>
      <c r="C13" s="13">
        <f t="shared" si="0"/>
        <v>1753.5604599999999</v>
      </c>
      <c r="D13" s="13"/>
      <c r="E13" s="13">
        <f>E14</f>
        <v>0</v>
      </c>
      <c r="F13" s="13">
        <f>F14+F15</f>
        <v>1753.5604599999999</v>
      </c>
      <c r="G13" s="18"/>
    </row>
    <row r="14" spans="1:7" ht="20.25" customHeight="1" x14ac:dyDescent="0.25">
      <c r="A14" s="11"/>
      <c r="B14" s="14" t="s">
        <v>11</v>
      </c>
      <c r="C14" s="15">
        <f>+D14+E14+F14</f>
        <v>1751.8774599999999</v>
      </c>
      <c r="D14" s="13"/>
      <c r="E14" s="15">
        <f>[1]стр.22!E61/1000</f>
        <v>0</v>
      </c>
      <c r="F14" s="15">
        <f>'[1]46-Э население'!C9-E14-F15</f>
        <v>1751.8774599999999</v>
      </c>
    </row>
    <row r="15" spans="1:7" ht="20.25" customHeight="1" x14ac:dyDescent="0.25">
      <c r="A15" s="11"/>
      <c r="B15" s="14" t="s">
        <v>12</v>
      </c>
      <c r="C15" s="15">
        <f t="shared" si="0"/>
        <v>1.6830000000000001</v>
      </c>
      <c r="D15" s="15"/>
      <c r="E15" s="15"/>
      <c r="F15" s="15">
        <f>([1]стр.23!I8+[1]стр.23!I9+[1]стр.23!I21+[1]стр.23!I22)/1000</f>
        <v>1.6830000000000001</v>
      </c>
    </row>
    <row r="16" spans="1:7" ht="20.25" customHeight="1" x14ac:dyDescent="0.2">
      <c r="A16" s="11" t="s">
        <v>16</v>
      </c>
      <c r="B16" s="17" t="s">
        <v>17</v>
      </c>
      <c r="C16" s="13">
        <f>+D16+E16+F16</f>
        <v>5.82</v>
      </c>
      <c r="D16" s="13"/>
      <c r="E16" s="13">
        <f>E17</f>
        <v>0</v>
      </c>
      <c r="F16" s="13">
        <f>F17</f>
        <v>5.82</v>
      </c>
    </row>
    <row r="17" spans="1:9" ht="20.25" customHeight="1" x14ac:dyDescent="0.25">
      <c r="A17" s="11"/>
      <c r="B17" s="14" t="s">
        <v>11</v>
      </c>
      <c r="C17" s="15">
        <f t="shared" si="0"/>
        <v>5.82</v>
      </c>
      <c r="D17" s="13"/>
      <c r="E17" s="15">
        <f>('[1]по тарифам '!H21)/1000</f>
        <v>0</v>
      </c>
      <c r="F17" s="15">
        <f>('[1]по тарифам '!H22+'[1]по тарифам '!H23+'[1]по тарифам '!H24)/1000</f>
        <v>5.82</v>
      </c>
    </row>
    <row r="18" spans="1:9" ht="72" customHeight="1" x14ac:dyDescent="0.2">
      <c r="A18" s="11" t="s">
        <v>18</v>
      </c>
      <c r="B18" s="19" t="s">
        <v>19</v>
      </c>
      <c r="C18" s="13">
        <f>+D18+E18+F18</f>
        <v>7187.8370000000004</v>
      </c>
      <c r="D18" s="13">
        <f>[1]Мониторинг!J17</f>
        <v>7187.8370000000004</v>
      </c>
      <c r="E18" s="13"/>
      <c r="F18" s="13"/>
    </row>
    <row r="19" spans="1:9" ht="42.75" x14ac:dyDescent="0.2">
      <c r="A19" s="20" t="s">
        <v>20</v>
      </c>
      <c r="B19" s="19" t="s">
        <v>21</v>
      </c>
      <c r="C19" s="13">
        <f>+D19+E19+F19</f>
        <v>942.81700000000001</v>
      </c>
      <c r="D19" s="13">
        <f>'[1]46-Э'!E36</f>
        <v>195.535</v>
      </c>
      <c r="E19" s="13">
        <f>'[1]46-Э'!F36</f>
        <v>385.00799999999998</v>
      </c>
      <c r="F19" s="13">
        <f>'[1]46-Э'!G36</f>
        <v>362.274</v>
      </c>
    </row>
    <row r="20" spans="1:9" ht="20.25" customHeight="1" x14ac:dyDescent="0.25">
      <c r="A20" s="20"/>
      <c r="B20" s="14" t="s">
        <v>11</v>
      </c>
      <c r="C20" s="15">
        <f>+D20+E20+F20</f>
        <v>935.50400000000002</v>
      </c>
      <c r="D20" s="21">
        <f>'[1]46-Э'!E33</f>
        <v>195.53</v>
      </c>
      <c r="E20" s="21">
        <f>'[1]46-Э'!F33</f>
        <v>377.7</v>
      </c>
      <c r="F20" s="21">
        <f>'[1]46-Э'!G33</f>
        <v>362.274</v>
      </c>
    </row>
    <row r="21" spans="1:9" ht="20.25" customHeight="1" x14ac:dyDescent="0.25">
      <c r="A21" s="20"/>
      <c r="B21" s="14" t="s">
        <v>12</v>
      </c>
      <c r="C21" s="15">
        <f t="shared" si="0"/>
        <v>5.0000000000000001E-3</v>
      </c>
      <c r="D21" s="15">
        <f>'[1]46-Э'!E34</f>
        <v>5.0000000000000001E-3</v>
      </c>
      <c r="E21" s="15">
        <f>[1]стр.1!H20</f>
        <v>0</v>
      </c>
      <c r="F21" s="13"/>
    </row>
    <row r="22" spans="1:9" ht="20.25" customHeight="1" x14ac:dyDescent="0.25">
      <c r="A22" s="20"/>
      <c r="B22" s="22" t="s">
        <v>22</v>
      </c>
      <c r="C22" s="15">
        <f>+D22+E22+F22</f>
        <v>7.3079999999999998</v>
      </c>
      <c r="D22" s="13"/>
      <c r="E22" s="15">
        <f>'[1]46-Э'!F35</f>
        <v>7.3079999999999998</v>
      </c>
      <c r="F22" s="13"/>
    </row>
    <row r="23" spans="1:9" ht="20.25" customHeight="1" x14ac:dyDescent="0.2">
      <c r="A23" s="23"/>
      <c r="B23" s="24" t="s">
        <v>23</v>
      </c>
      <c r="C23" s="13">
        <f>C7+C13+C16+C18+C19+C10</f>
        <v>12070.982460000001</v>
      </c>
      <c r="D23" s="13">
        <f>D7+D13+D16+D18+D19+D10</f>
        <v>7809.8059999999996</v>
      </c>
      <c r="E23" s="13">
        <f>E7+E13+E16+E18+E19+E10</f>
        <v>1578.607</v>
      </c>
      <c r="F23" s="13">
        <f>F7+F13+F16+F18+F19+F10</f>
        <v>2682.5694599999997</v>
      </c>
      <c r="H23" s="25"/>
      <c r="I23" s="25"/>
    </row>
    <row r="24" spans="1:9" ht="12" customHeight="1" x14ac:dyDescent="0.2"/>
    <row r="25" spans="1:9" hidden="1" x14ac:dyDescent="0.2">
      <c r="A25" s="26"/>
      <c r="B25" s="27" t="s">
        <v>24</v>
      </c>
      <c r="C25" s="28">
        <f>D25+E25+F25</f>
        <v>12070.982460000001</v>
      </c>
      <c r="D25" s="28">
        <f>'[1]46-Э'!E39+'[1]46-Э'!H39</f>
        <v>7809.8060000000005</v>
      </c>
      <c r="E25" s="28">
        <f>'[1]46-Э'!F39</f>
        <v>1578.607</v>
      </c>
      <c r="F25" s="28">
        <f>'[1]46-Э'!G39</f>
        <v>2682.5694600000002</v>
      </c>
      <c r="G25" s="29" t="s">
        <v>25</v>
      </c>
      <c r="H25" s="25"/>
      <c r="I25" s="25"/>
    </row>
    <row r="26" spans="1:9" hidden="1" x14ac:dyDescent="0.2">
      <c r="A26" s="26"/>
      <c r="B26" s="27" t="s">
        <v>26</v>
      </c>
      <c r="C26" s="30">
        <f>D26+E26+F26</f>
        <v>3909.8624599999998</v>
      </c>
      <c r="D26" s="30">
        <f>[1]стр.23!F52/1000</f>
        <v>403.08</v>
      </c>
      <c r="E26" s="30">
        <f>[1]стр.23!G54/1000-[1]стр.1!C16</f>
        <v>1188.9169999999999</v>
      </c>
      <c r="F26" s="31">
        <f>([1]стр.23!H52+[1]стр.23!G53)/1000-[1]стр.1!C15</f>
        <v>2317.86546</v>
      </c>
      <c r="G26" s="29"/>
    </row>
    <row r="27" spans="1:9" hidden="1" x14ac:dyDescent="0.2">
      <c r="A27" s="26"/>
      <c r="B27" s="27" t="s">
        <v>27</v>
      </c>
      <c r="C27" s="30">
        <f>D27+E27+F27</f>
        <v>7218.3029999999999</v>
      </c>
      <c r="D27" s="30">
        <f>([1]стр.23!F55+[1]стр.23!E55)/1000</f>
        <v>7211.1909999999998</v>
      </c>
      <c r="E27" s="30">
        <f>[1]стр.23!G55/1000</f>
        <v>4.6820000000000004</v>
      </c>
      <c r="F27" s="30">
        <f>[1]стр.23!H55/1000</f>
        <v>2.4300000000000002</v>
      </c>
      <c r="G27" s="29"/>
    </row>
    <row r="28" spans="1:9" hidden="1" x14ac:dyDescent="0.2">
      <c r="C28" s="25">
        <f>C7+C13+C16+C18</f>
        <v>10698.26046</v>
      </c>
    </row>
    <row r="29" spans="1:9" hidden="1" x14ac:dyDescent="0.2">
      <c r="E29" s="30"/>
      <c r="F29" s="25"/>
    </row>
    <row r="30" spans="1:9" hidden="1" x14ac:dyDescent="0.2">
      <c r="A30" s="32"/>
      <c r="C30" s="33"/>
      <c r="D30" s="30"/>
      <c r="E30" s="30"/>
      <c r="F30" s="30"/>
    </row>
    <row r="31" spans="1:9" hidden="1" x14ac:dyDescent="0.2">
      <c r="C31" s="30">
        <f>C25-C23</f>
        <v>0</v>
      </c>
      <c r="D31" s="30">
        <f>D25-D23</f>
        <v>0</v>
      </c>
      <c r="E31" s="30">
        <f>E25-E23</f>
        <v>0</v>
      </c>
      <c r="F31" s="30">
        <f>F25-F23</f>
        <v>0</v>
      </c>
    </row>
    <row r="32" spans="1:9" hidden="1" x14ac:dyDescent="0.2">
      <c r="C32" s="25"/>
    </row>
    <row r="33" spans="5:6" x14ac:dyDescent="0.2">
      <c r="E33" s="30"/>
      <c r="F33" s="30"/>
    </row>
    <row r="34" spans="5:6" s="34" customFormat="1" ht="14.25" x14ac:dyDescent="0.2"/>
    <row r="38" spans="5:6" s="35" customFormat="1" ht="11.25" x14ac:dyDescent="0.2"/>
    <row r="39" spans="5:6" s="35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2024-09-09T00:39:26Z</dcterms:created>
  <dcterms:modified xsi:type="dcterms:W3CDTF">2024-09-09T00:40:36Z</dcterms:modified>
</cp:coreProperties>
</file>