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ey.Bulichev\Desktop\Загруз\"/>
    </mc:Choice>
  </mc:AlternateContent>
  <bookViews>
    <workbookView xWindow="0" yWindow="0" windowWidth="19200" windowHeight="10665"/>
  </bookViews>
  <sheets>
    <sheet name="на сайт п.45&quot;г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E9" i="1" s="1"/>
  <c r="D27" i="1"/>
  <c r="C27" i="1"/>
  <c r="F26" i="1"/>
  <c r="E26" i="1"/>
  <c r="C26" i="1" s="1"/>
  <c r="D26" i="1"/>
  <c r="F25" i="1"/>
  <c r="E25" i="1"/>
  <c r="C25" i="1" s="1"/>
  <c r="D25" i="1"/>
  <c r="E22" i="1"/>
  <c r="C22" i="1"/>
  <c r="E21" i="1"/>
  <c r="D21" i="1"/>
  <c r="C21" i="1" s="1"/>
  <c r="F20" i="1"/>
  <c r="E20" i="1"/>
  <c r="D20" i="1"/>
  <c r="C20" i="1" s="1"/>
  <c r="F19" i="1"/>
  <c r="E19" i="1"/>
  <c r="D19" i="1"/>
  <c r="C19" i="1" s="1"/>
  <c r="D18" i="1"/>
  <c r="C18" i="1" s="1"/>
  <c r="F17" i="1"/>
  <c r="F16" i="1" s="1"/>
  <c r="E17" i="1"/>
  <c r="C17" i="1"/>
  <c r="E16" i="1"/>
  <c r="C16" i="1" s="1"/>
  <c r="F15" i="1"/>
  <c r="F14" i="1" s="1"/>
  <c r="E14" i="1"/>
  <c r="E13" i="1"/>
  <c r="F12" i="1"/>
  <c r="C12" i="1" s="1"/>
  <c r="E12" i="1"/>
  <c r="E11" i="1"/>
  <c r="E10" i="1" s="1"/>
  <c r="D10" i="1"/>
  <c r="D9" i="1"/>
  <c r="D8" i="1"/>
  <c r="D7" i="1"/>
  <c r="D23" i="1" s="1"/>
  <c r="A2" i="1"/>
  <c r="C10" i="1" l="1"/>
  <c r="C14" i="1"/>
  <c r="F13" i="1"/>
  <c r="C13" i="1" s="1"/>
  <c r="C11" i="1"/>
  <c r="C15" i="1"/>
  <c r="E8" i="1"/>
  <c r="E7" i="1" s="1"/>
  <c r="E23" i="1" s="1"/>
  <c r="F11" i="1"/>
  <c r="F10" i="1" s="1"/>
  <c r="F9" i="1"/>
  <c r="C9" i="1" s="1"/>
  <c r="C7" i="1" l="1"/>
  <c r="F8" i="1"/>
  <c r="F7" i="1" s="1"/>
  <c r="F23" i="1" s="1"/>
  <c r="C8" i="1"/>
  <c r="C28" i="1" l="1"/>
  <c r="C23" i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<sst xmlns="http://schemas.openxmlformats.org/spreadsheetml/2006/main" count="35" uniqueCount="28">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</sst>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5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май 2024г.</v>
          </cell>
        </row>
        <row r="15">
          <cell r="C15">
            <v>1.018</v>
          </cell>
        </row>
        <row r="16">
          <cell r="C16">
            <v>418.50799999999998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1779</v>
          </cell>
          <cell r="F50">
            <v>1345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0</v>
          </cell>
        </row>
        <row r="9">
          <cell r="I9">
            <v>0</v>
          </cell>
        </row>
        <row r="21">
          <cell r="I21">
            <v>218</v>
          </cell>
        </row>
        <row r="22">
          <cell r="I22">
            <v>0</v>
          </cell>
        </row>
        <row r="52">
          <cell r="F52">
            <v>501612</v>
          </cell>
          <cell r="H52">
            <v>2208863.15</v>
          </cell>
        </row>
        <row r="53">
          <cell r="G53">
            <v>0</v>
          </cell>
        </row>
        <row r="54">
          <cell r="G54">
            <v>1691864</v>
          </cell>
        </row>
        <row r="55">
          <cell r="E55">
            <v>7545089</v>
          </cell>
          <cell r="F55">
            <v>107864</v>
          </cell>
          <cell r="G55">
            <v>8536</v>
          </cell>
          <cell r="H55">
            <v>1563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1651.3641500000001</v>
          </cell>
        </row>
      </sheetData>
      <sheetData sheetId="31">
        <row r="33">
          <cell r="E33">
            <v>197.47399999999999</v>
          </cell>
          <cell r="F33">
            <v>381.45499999999998</v>
          </cell>
          <cell r="G33">
            <v>365.875</v>
          </cell>
        </row>
        <row r="34">
          <cell r="E34">
            <v>6.0000000000000001E-3</v>
          </cell>
        </row>
        <row r="35">
          <cell r="F35">
            <v>5.5709999999999997</v>
          </cell>
        </row>
        <row r="36">
          <cell r="E36">
            <v>197.48</v>
          </cell>
          <cell r="F36">
            <v>387.02600000000001</v>
          </cell>
          <cell r="G36">
            <v>365.875</v>
          </cell>
        </row>
        <row r="39">
          <cell r="E39">
            <v>806.95600000000002</v>
          </cell>
          <cell r="F39">
            <v>1668.9179999999999</v>
          </cell>
          <cell r="G39">
            <v>2575.2829999999999</v>
          </cell>
          <cell r="H39">
            <v>7545.0889999999999</v>
          </cell>
        </row>
      </sheetData>
      <sheetData sheetId="32"/>
      <sheetData sheetId="33">
        <row r="12">
          <cell r="L12">
            <v>339.58100000000002</v>
          </cell>
          <cell r="M12">
            <v>53.421999999999997</v>
          </cell>
        </row>
        <row r="17">
          <cell r="J17">
            <v>7545.0889999999999</v>
          </cell>
        </row>
      </sheetData>
      <sheetData sheetId="34"/>
      <sheetData sheetId="35">
        <row r="22">
          <cell r="H22">
            <v>2186</v>
          </cell>
        </row>
        <row r="23">
          <cell r="H23">
            <v>0</v>
          </cell>
        </row>
        <row r="24">
          <cell r="H24">
            <v>4418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C36" sqref="C36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май 2024г.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2049.8050000000007</v>
      </c>
      <c r="D7" s="7">
        <f>D8+D9</f>
        <v>609.47600000000057</v>
      </c>
      <c r="E7" s="7">
        <f>E8+E9</f>
        <v>942.31099999999992</v>
      </c>
      <c r="F7" s="7">
        <f>F8+F9</f>
        <v>498.01800000000026</v>
      </c>
    </row>
    <row r="8" spans="1:7" ht="20.25" customHeight="1" x14ac:dyDescent="0.25">
      <c r="A8" s="5"/>
      <c r="B8" s="8" t="s">
        <v>11</v>
      </c>
      <c r="C8" s="9">
        <f t="shared" si="0"/>
        <v>1935.1840000000002</v>
      </c>
      <c r="D8" s="9">
        <f>D26-D17-D14-D11</f>
        <v>501.61200000000002</v>
      </c>
      <c r="E8" s="9">
        <f>E26-E17-E14-E11</f>
        <v>935.55399999999997</v>
      </c>
      <c r="F8" s="9">
        <f>F26-F17-F14-F11</f>
        <v>498.01800000000026</v>
      </c>
    </row>
    <row r="9" spans="1:7" ht="20.25" customHeight="1" x14ac:dyDescent="0.25">
      <c r="A9" s="5"/>
      <c r="B9" s="8" t="s">
        <v>12</v>
      </c>
      <c r="C9" s="9">
        <f t="shared" si="0"/>
        <v>114.62100000000049</v>
      </c>
      <c r="D9" s="9">
        <f>D27-D18</f>
        <v>107.86400000000049</v>
      </c>
      <c r="E9" s="9">
        <f>E27-E12</f>
        <v>6.7569999999999997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393.00300000000004</v>
      </c>
      <c r="D10" s="7">
        <f>D11+D12</f>
        <v>0</v>
      </c>
      <c r="E10" s="7">
        <f>E11+E12</f>
        <v>339.58100000000002</v>
      </c>
      <c r="F10" s="7">
        <f>F11+F12</f>
        <v>53.421999999999997</v>
      </c>
    </row>
    <row r="11" spans="1:7" ht="20.25" customHeight="1" x14ac:dyDescent="0.25">
      <c r="A11" s="5"/>
      <c r="B11" s="8" t="s">
        <v>11</v>
      </c>
      <c r="C11" s="9">
        <f>D11+E11+F11</f>
        <v>389.87900000000002</v>
      </c>
      <c r="D11" s="9"/>
      <c r="E11" s="9">
        <f>[1]Мониторинг!L12-E12</f>
        <v>337.80200000000002</v>
      </c>
      <c r="F11" s="9">
        <f>[1]Мониторинг!M12-F12</f>
        <v>52.076999999999998</v>
      </c>
    </row>
    <row r="12" spans="1:7" ht="20.25" customHeight="1" x14ac:dyDescent="0.25">
      <c r="A12" s="5"/>
      <c r="B12" s="8" t="s">
        <v>12</v>
      </c>
      <c r="C12" s="9">
        <f>D12+E12+F12</f>
        <v>3.1239999999999997</v>
      </c>
      <c r="D12" s="9"/>
      <c r="E12" s="9">
        <f>[1]стр.19!E50/1000</f>
        <v>1.7789999999999999</v>
      </c>
      <c r="F12" s="9">
        <f>[1]стр.19!F50/1000</f>
        <v>1.345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1651.3641500000001</v>
      </c>
      <c r="D13" s="7"/>
      <c r="E13" s="7">
        <f>E14</f>
        <v>0</v>
      </c>
      <c r="F13" s="7">
        <f>F14+F15</f>
        <v>1651.3641500000001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1651.14615</v>
      </c>
      <c r="D14" s="7"/>
      <c r="E14" s="9">
        <f>[1]стр.22!E61/1000</f>
        <v>0</v>
      </c>
      <c r="F14" s="9">
        <f>'[1]46-Э население'!C9-E14-F15</f>
        <v>1651.14615</v>
      </c>
    </row>
    <row r="15" spans="1:7" ht="20.25" customHeight="1" x14ac:dyDescent="0.25">
      <c r="A15" s="5"/>
      <c r="B15" s="8" t="s">
        <v>12</v>
      </c>
      <c r="C15" s="9">
        <f t="shared" si="0"/>
        <v>0.218</v>
      </c>
      <c r="D15" s="9"/>
      <c r="E15" s="9"/>
      <c r="F15" s="9">
        <f>([1]стр.23!I8+[1]стр.23!I9+[1]стр.23!I21+[1]стр.23!I22)/1000</f>
        <v>0.218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6.6040000000000001</v>
      </c>
      <c r="D16" s="7"/>
      <c r="E16" s="7">
        <f>E17</f>
        <v>0</v>
      </c>
      <c r="F16" s="7">
        <f>F17</f>
        <v>6.6040000000000001</v>
      </c>
    </row>
    <row r="17" spans="1:9" ht="20.25" customHeight="1" x14ac:dyDescent="0.25">
      <c r="A17" s="5"/>
      <c r="B17" s="8" t="s">
        <v>11</v>
      </c>
      <c r="C17" s="9">
        <f t="shared" si="0"/>
        <v>6.6040000000000001</v>
      </c>
      <c r="D17" s="7"/>
      <c r="E17" s="9">
        <f>('[1]по тарифам '!H21)/1000</f>
        <v>0</v>
      </c>
      <c r="F17" s="9">
        <f>('[1]по тарифам '!H22+'[1]по тарифам '!H23+'[1]по тарифам '!H24)/1000</f>
        <v>6.6040000000000001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7545.0889999999999</v>
      </c>
      <c r="D18" s="7">
        <f>[1]Мониторинг!J17</f>
        <v>7545.0889999999999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950.38099999999997</v>
      </c>
      <c r="D19" s="7">
        <f>'[1]46-Э'!E36</f>
        <v>197.48</v>
      </c>
      <c r="E19" s="7">
        <f>'[1]46-Э'!F36</f>
        <v>387.02600000000001</v>
      </c>
      <c r="F19" s="7">
        <f>'[1]46-Э'!G36</f>
        <v>365.875</v>
      </c>
    </row>
    <row r="20" spans="1:9" ht="20.25" customHeight="1" x14ac:dyDescent="0.25">
      <c r="A20" s="14"/>
      <c r="B20" s="8" t="s">
        <v>11</v>
      </c>
      <c r="C20" s="9">
        <f>+D20+E20+F20</f>
        <v>944.80399999999997</v>
      </c>
      <c r="D20" s="15">
        <f>'[1]46-Э'!E33</f>
        <v>197.47399999999999</v>
      </c>
      <c r="E20" s="15">
        <f>'[1]46-Э'!F33</f>
        <v>381.45499999999998</v>
      </c>
      <c r="F20" s="15">
        <f>'[1]46-Э'!G33</f>
        <v>365.875</v>
      </c>
    </row>
    <row r="21" spans="1:9" ht="20.25" customHeight="1" x14ac:dyDescent="0.25">
      <c r="A21" s="14"/>
      <c r="B21" s="8" t="s">
        <v>12</v>
      </c>
      <c r="C21" s="9">
        <f t="shared" si="0"/>
        <v>6.0000000000000001E-3</v>
      </c>
      <c r="D21" s="9">
        <f>'[1]46-Э'!E34</f>
        <v>6.0000000000000001E-3</v>
      </c>
      <c r="E21" s="9">
        <f>[1]стр.1!H20</f>
        <v>0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5.5709999999999997</v>
      </c>
      <c r="D22" s="7"/>
      <c r="E22" s="9">
        <f>'[1]46-Э'!F35</f>
        <v>5.5709999999999997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12596.246150000001</v>
      </c>
      <c r="D23" s="7">
        <f>D7+D13+D16+D18+D19+D10</f>
        <v>8352.0450000000001</v>
      </c>
      <c r="E23" s="7">
        <f>E7+E13+E16+E18+E19+E10</f>
        <v>1668.9180000000001</v>
      </c>
      <c r="F23" s="7">
        <f>F7+F13+F16+F18+F19+F10</f>
        <v>2575.2831500000002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12596.245999999999</v>
      </c>
      <c r="D25" s="21">
        <f>'[1]46-Э'!E39+'[1]46-Э'!H39</f>
        <v>8352.0450000000001</v>
      </c>
      <c r="E25" s="21">
        <f>'[1]46-Э'!F39</f>
        <v>1668.9179999999999</v>
      </c>
      <c r="F25" s="21">
        <f>'[1]46-Э'!G39</f>
        <v>2575.2829999999999</v>
      </c>
      <c r="G25" s="28" t="s">
        <v>25</v>
      </c>
      <c r="I25" s="19"/>
    </row>
    <row r="26" spans="1:9" hidden="1" x14ac:dyDescent="0.2">
      <c r="A26" s="35"/>
      <c r="B26" s="20" t="s">
        <v>26</v>
      </c>
      <c r="C26" s="22">
        <f>D26+E26+F26</f>
        <v>3982.81315</v>
      </c>
      <c r="D26" s="22">
        <f>[1]стр.23!F52/1000</f>
        <v>501.61200000000002</v>
      </c>
      <c r="E26" s="22">
        <f>[1]стр.23!G54/1000-[1]стр.1!C16</f>
        <v>1273.356</v>
      </c>
      <c r="F26" s="23">
        <f>([1]стр.23!H52+[1]стр.23!G53)/1000-[1]стр.1!C15</f>
        <v>2207.8451500000001</v>
      </c>
      <c r="G26" s="28"/>
    </row>
    <row r="27" spans="1:9" hidden="1" x14ac:dyDescent="0.2">
      <c r="A27" s="35"/>
      <c r="B27" s="20" t="s">
        <v>27</v>
      </c>
      <c r="C27" s="22">
        <f>D27+E27+F27</f>
        <v>7663.0520000000006</v>
      </c>
      <c r="D27" s="22">
        <f>([1]стр.23!F55+[1]стр.23!E55)/1000</f>
        <v>7652.9530000000004</v>
      </c>
      <c r="E27" s="22">
        <f>[1]стр.23!G55/1000</f>
        <v>8.5359999999999996</v>
      </c>
      <c r="F27" s="22">
        <f>[1]стр.23!H55/1000</f>
        <v>1.5629999999999999</v>
      </c>
      <c r="G27" s="28"/>
    </row>
    <row r="28" spans="1:9" hidden="1" x14ac:dyDescent="0.2">
      <c r="C28" s="19">
        <f>C7+C13+C16+C18</f>
        <v>11252.862150000001</v>
      </c>
    </row>
    <row r="29" spans="1:9" x14ac:dyDescent="0.2">
      <c r="E29" s="22"/>
      <c r="F29" s="19"/>
    </row>
    <row r="30" spans="1:9" x14ac:dyDescent="0.2">
      <c r="A30" s="24"/>
      <c r="C30" s="25"/>
      <c r="D30" s="22"/>
      <c r="E30" s="22"/>
      <c r="F30" s="22"/>
    </row>
    <row r="31" spans="1:9" x14ac:dyDescent="0.2">
      <c r="C31" s="22"/>
      <c r="D31" s="22"/>
      <c r="E31" s="22"/>
      <c r="F31" s="22"/>
    </row>
    <row r="32" spans="1:9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Булычев Сергей Владимирович</cp:lastModifiedBy>
  <dcterms:created xsi:type="dcterms:W3CDTF">2024-06-04T04:13:53Z</dcterms:created>
  <dcterms:modified xsi:type="dcterms:W3CDTF">2024-06-04T06:16:57Z</dcterms:modified>
</cp:coreProperties>
</file>