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orovaEE\Desktop\Отчет за месяц корректир. сент 2018г\ОТЧЕТЫ\Раскрытие информации\2021\"/>
    </mc:Choice>
  </mc:AlternateContent>
  <bookViews>
    <workbookView xWindow="0" yWindow="0" windowWidth="19200" windowHeight="10095"/>
  </bookViews>
  <sheets>
    <sheet name="на сайт п.45&quot;г&quot;" sheetId="1" r:id="rId1"/>
  </sheets>
  <externalReferences>
    <externalReference r:id="rId2"/>
    <externalReference r:id="rId3"/>
  </externalReferences>
  <definedNames>
    <definedName name="org">[2]Титульный!$G$16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F24" i="1"/>
  <c r="E24" i="1"/>
  <c r="E9" i="1" s="1"/>
  <c r="D24" i="1"/>
  <c r="C24" i="1"/>
  <c r="F23" i="1"/>
  <c r="E23" i="1"/>
  <c r="E8" i="1" s="1"/>
  <c r="E7" i="1" s="1"/>
  <c r="E20" i="1" s="1"/>
  <c r="D23" i="1"/>
  <c r="C23" i="1" s="1"/>
  <c r="F22" i="1"/>
  <c r="E22" i="1"/>
  <c r="D22" i="1"/>
  <c r="C22" i="1" s="1"/>
  <c r="E19" i="1"/>
  <c r="C19" i="1"/>
  <c r="E18" i="1"/>
  <c r="D18" i="1"/>
  <c r="C18" i="1"/>
  <c r="F17" i="1"/>
  <c r="C17" i="1" s="1"/>
  <c r="E17" i="1"/>
  <c r="D17" i="1"/>
  <c r="F16" i="1"/>
  <c r="C16" i="1" s="1"/>
  <c r="E16" i="1"/>
  <c r="D16" i="1"/>
  <c r="D15" i="1"/>
  <c r="C15" i="1" s="1"/>
  <c r="F14" i="1"/>
  <c r="F13" i="1" s="1"/>
  <c r="E14" i="1"/>
  <c r="E13" i="1" s="1"/>
  <c r="C14" i="1"/>
  <c r="F12" i="1"/>
  <c r="C12" i="1" s="1"/>
  <c r="F10" i="1"/>
  <c r="C10" i="1" s="1"/>
  <c r="D9" i="1"/>
  <c r="D8" i="1"/>
  <c r="D7" i="1"/>
  <c r="D20" i="1" s="1"/>
  <c r="C13" i="1" l="1"/>
  <c r="F9" i="1"/>
  <c r="C9" i="1" s="1"/>
  <c r="F11" i="1"/>
  <c r="F8" i="1" l="1"/>
  <c r="C11" i="1"/>
  <c r="F7" i="1" l="1"/>
  <c r="C8" i="1"/>
  <c r="F20" i="1" l="1"/>
  <c r="C7" i="1"/>
  <c r="C25" i="1" l="1"/>
  <c r="C20" i="1"/>
</calcChain>
</file>

<file path=xl/sharedStrings.xml><?xml version="1.0" encoding="utf-8"?>
<sst xmlns="http://schemas.openxmlformats.org/spreadsheetml/2006/main" count="32" uniqueCount="27">
  <si>
    <t xml:space="preserve">Объем фактического полезного отпуска электроэнергии и мощности по тарифным группам                                                                                   в разрезе территориальных сетевых организаций по уровням напряжения. </t>
  </si>
  <si>
    <t>март  2021г.</t>
  </si>
  <si>
    <t>п.45"г"</t>
  </si>
  <si>
    <t>№ п.п.</t>
  </si>
  <si>
    <t>Группы потребителей</t>
  </si>
  <si>
    <t>Объем  полезного отпуска электроэнергии,                                          тыс. кВтч.</t>
  </si>
  <si>
    <t>всего</t>
  </si>
  <si>
    <t>СН-1</t>
  </si>
  <si>
    <t>СН-2</t>
  </si>
  <si>
    <t>НН</t>
  </si>
  <si>
    <t>1.</t>
  </si>
  <si>
    <t>Прочие   потребители</t>
  </si>
  <si>
    <t>ООО "Охинские электрические сети"</t>
  </si>
  <si>
    <t xml:space="preserve">ООО "РН-Сахалинморнефтегаз" </t>
  </si>
  <si>
    <t>2.</t>
  </si>
  <si>
    <t>Население</t>
  </si>
  <si>
    <t>3.</t>
  </si>
  <si>
    <t>Потребители, имеющие право на льготы</t>
  </si>
  <si>
    <t>4.</t>
  </si>
  <si>
    <t>Покупатели, энергоринимающие устройства которых присоеденены к электрическим сетям сетевых организаций через энергетические установки производителя электрической энергии</t>
  </si>
  <si>
    <t>5.</t>
  </si>
  <si>
    <t>Сетевые организаци, приобретающие электроэнергию для компенсации потерь в электрических сетях</t>
  </si>
  <si>
    <t>АО "Оборонэнерго"</t>
  </si>
  <si>
    <t>ИТОГО</t>
  </si>
  <si>
    <t>ПО +Потери</t>
  </si>
  <si>
    <t>ОЭС</t>
  </si>
  <si>
    <t>СМНГ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</si>
</sst>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#,##0.00000"/>
    <numFmt numFmtId="167" formatCode="0.000"/>
  </numFmts>
  <fonts count="8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1" applyFont="1" applyFill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2" fillId="0" borderId="1" xfId="1" applyFont="1" applyFill="1" applyBorder="1" applyAlignment="1">
      <alignment horizontal="right"/>
    </xf>
    <xf numFmtId="164" fontId="2" fillId="0" borderId="1" xfId="0" applyNumberFormat="1" applyFont="1" applyBorder="1"/>
    <xf numFmtId="165" fontId="2" fillId="0" borderId="1" xfId="0" applyNumberFormat="1" applyFont="1" applyBorder="1"/>
    <xf numFmtId="0" fontId="1" fillId="0" borderId="1" xfId="0" applyFont="1" applyBorder="1"/>
    <xf numFmtId="3" fontId="3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/>
    <xf numFmtId="0" fontId="1" fillId="0" borderId="1" xfId="0" applyFont="1" applyFill="1" applyBorder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6" fillId="2" borderId="0" xfId="0" applyNumberFormat="1" applyFont="1" applyFill="1"/>
    <xf numFmtId="166" fontId="6" fillId="2" borderId="0" xfId="0" applyNumberFormat="1" applyFont="1" applyFill="1"/>
    <xf numFmtId="166" fontId="3" fillId="0" borderId="0" xfId="0" applyNumberFormat="1" applyFont="1"/>
    <xf numFmtId="166" fontId="3" fillId="0" borderId="0" xfId="0" applyNumberFormat="1" applyFont="1" applyFill="1"/>
    <xf numFmtId="0" fontId="3" fillId="0" borderId="0" xfId="0" applyFont="1" applyAlignment="1">
      <alignment horizontal="left"/>
    </xf>
    <xf numFmtId="167" fontId="3" fillId="0" borderId="0" xfId="0" applyNumberFormat="1" applyFont="1"/>
    <xf numFmtId="165" fontId="3" fillId="0" borderId="0" xfId="0" applyNumberFormat="1" applyFont="1"/>
    <xf numFmtId="0" fontId="1" fillId="0" borderId="0" xfId="0" applyFont="1"/>
    <xf numFmtId="0" fontId="7" fillId="0" borderId="0" xfId="0" applyFont="1"/>
  </cellXfs>
  <cellStyles count="2">
    <cellStyle name="Обычный" xfId="0" builtinId="0"/>
    <cellStyle name="Обычный_Табл электро - 03-04-2005г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ovaEE/Desktop/&#1054;&#1090;&#1095;&#1077;&#1090;%20&#1079;&#1072;%20&#1084;&#1077;&#1089;&#1103;&#1094;%20&#1082;&#1086;&#1088;&#1088;&#1077;&#1082;&#1090;&#1080;&#1088;.%20&#1089;&#1077;&#1085;&#1090;%202018&#1075;/&#1043;&#1086;&#1076;%202021/&#1054;&#1090;&#1095;&#1077;&#1090;%20&#1079;&#1072;%20&#1084;&#1077;&#1089;&#1103;&#1094;%20-03.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ovaEE/Desktop/&#1054;&#1090;&#1095;&#1077;&#1090;%20&#1079;&#1072;%20&#1084;&#1077;&#1089;&#1103;&#1094;%20&#1082;&#1086;&#1088;&#1088;&#1077;&#1082;&#1090;&#1080;&#1088;.%20&#1089;&#1077;&#1085;&#1090;%202018&#1075;/&#1043;&#1086;&#1076;%202021/&#1054;&#1090;&#1095;&#1077;&#1090;%20&#1079;&#1072;%20&#1084;&#1077;&#1089;&#1103;&#1094;%20&#1082;&#1086;&#1088;&#1088;&#1077;&#1082;&#1090;&#1080;&#1088;.%20&#1089;&#1077;&#1085;&#1090;%202018&#1075;/&#1043;&#1086;&#1076;%202021/&#1052;&#1086;&#1080;%20&#1076;&#1086;&#1082;&#1091;&#1084;&#1077;&#1085;&#1090;&#1099;/&#1053;&#1080;&#1082;&#1086;&#1083;&#1072;&#1077;&#1074;&#1072;/&#1054;&#1058;&#1063;&#1045;&#1058;&#1067;/&#1060;&#1086;&#1088;&#1084;&#1072;%2046/2006-2013/&#1060;&#1086;&#1088;&#1084;&#1072;%2046-&#1069;&#1069;%20-%202013/46EE.ST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.1"/>
      <sheetName val="стр.2"/>
      <sheetName val="стр.3"/>
      <sheetName val="стр.4"/>
      <sheetName val="стр.5"/>
      <sheetName val="стр.6"/>
      <sheetName val="стр.7"/>
      <sheetName val="стр.8"/>
      <sheetName val="стр.9"/>
      <sheetName val="стр.10"/>
      <sheetName val="стр.11"/>
      <sheetName val="стр.12"/>
      <sheetName val="стр.13"/>
      <sheetName val="стр.14"/>
      <sheetName val="стр.15"/>
      <sheetName val="стр.16"/>
      <sheetName val="стр.17"/>
      <sheetName val="стр.18"/>
      <sheetName val="стр.19"/>
      <sheetName val="стр.20"/>
      <sheetName val="стр.21"/>
      <sheetName val="стр.22"/>
      <sheetName val="стр.23"/>
      <sheetName val="для ОДН"/>
      <sheetName val="ул.осв."/>
      <sheetName val="потери"/>
      <sheetName val="передача"/>
      <sheetName val="46-ЭЭ"/>
      <sheetName val="9-ПС"/>
      <sheetName val="РЭК надбавки на ДВ"/>
      <sheetName val="по тарифам "/>
      <sheetName val="средний тариф"/>
      <sheetName val="Отпуск ЭЭ"/>
      <sheetName val="на сайт п.45&quot;г&quot;"/>
      <sheetName val="на сайт п.52&quot;б&quot;"/>
      <sheetName val="5-Энерго"/>
      <sheetName val="Лист1"/>
      <sheetName val="Лист2"/>
    </sheetNames>
    <sheetDataSet>
      <sheetData sheetId="0"/>
      <sheetData sheetId="1">
        <row r="15">
          <cell r="C15">
            <v>1.6479999999999999</v>
          </cell>
        </row>
        <row r="16">
          <cell r="C16">
            <v>365</v>
          </cell>
        </row>
        <row r="20">
          <cell r="G20">
            <v>157.541</v>
          </cell>
          <cell r="H20">
            <v>7.8879999999999999</v>
          </cell>
        </row>
        <row r="22">
          <cell r="G22">
            <v>176.547</v>
          </cell>
          <cell r="H22">
            <v>341.03300000000002</v>
          </cell>
          <cell r="I22">
            <v>327.10399999999998</v>
          </cell>
        </row>
        <row r="24">
          <cell r="H24">
            <v>10.057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I9">
            <v>0</v>
          </cell>
        </row>
        <row r="10">
          <cell r="I10">
            <v>0</v>
          </cell>
        </row>
        <row r="22">
          <cell r="I22">
            <v>224</v>
          </cell>
        </row>
        <row r="23">
          <cell r="I23">
            <v>0</v>
          </cell>
        </row>
        <row r="53">
          <cell r="F53">
            <v>571638</v>
          </cell>
          <cell r="G53">
            <v>1770801</v>
          </cell>
          <cell r="H53">
            <v>2631855.15</v>
          </cell>
        </row>
        <row r="56">
          <cell r="E56">
            <v>2218862</v>
          </cell>
          <cell r="F56">
            <v>243026</v>
          </cell>
          <cell r="G56">
            <v>20703</v>
          </cell>
          <cell r="H56">
            <v>10220</v>
          </cell>
          <cell r="I56">
            <v>2492811</v>
          </cell>
        </row>
      </sheetData>
      <sheetData sheetId="24"/>
      <sheetData sheetId="25"/>
      <sheetData sheetId="26"/>
      <sheetData sheetId="27"/>
      <sheetData sheetId="28">
        <row r="110">
          <cell r="F110">
            <v>1833.4511500000001</v>
          </cell>
        </row>
        <row r="153">
          <cell r="G153">
            <v>2218.8620000000001</v>
          </cell>
        </row>
        <row r="154">
          <cell r="D154">
            <v>334.08800000000002</v>
          </cell>
          <cell r="E154">
            <v>358.97800000000001</v>
          </cell>
          <cell r="F154">
            <v>327.10399999999998</v>
          </cell>
        </row>
        <row r="155">
          <cell r="D155">
            <v>1148.752</v>
          </cell>
          <cell r="E155">
            <v>1785.482</v>
          </cell>
          <cell r="F155">
            <v>2967.5311499999998</v>
          </cell>
          <cell r="G155">
            <v>2218.8620000000001</v>
          </cell>
        </row>
      </sheetData>
      <sheetData sheetId="29"/>
      <sheetData sheetId="30"/>
      <sheetData sheetId="31">
        <row r="15">
          <cell r="F15">
            <v>16560</v>
          </cell>
        </row>
        <row r="16">
          <cell r="F16">
            <v>3357</v>
          </cell>
        </row>
        <row r="17">
          <cell r="F17">
            <v>5027</v>
          </cell>
        </row>
        <row r="18">
          <cell r="F18">
            <v>4796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  <sheetName val="46EE.ST(v1.0)"/>
    </sheetNames>
    <sheetDataSet>
      <sheetData sheetId="0"/>
      <sheetData sheetId="1"/>
      <sheetData sheetId="2">
        <row r="16">
          <cell r="G1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7" workbookViewId="0">
      <selection activeCell="K10" sqref="K10"/>
    </sheetView>
  </sheetViews>
  <sheetFormatPr defaultRowHeight="12.75" x14ac:dyDescent="0.2"/>
  <cols>
    <col min="1" max="1" width="6.7109375" style="4" customWidth="1"/>
    <col min="2" max="2" width="45.28515625" style="4" customWidth="1"/>
    <col min="3" max="6" width="13.140625" style="4" customWidth="1"/>
    <col min="7" max="7" width="9.140625" style="4"/>
    <col min="8" max="8" width="9.140625" style="4" customWidth="1"/>
    <col min="9" max="16384" width="9.140625" style="4"/>
  </cols>
  <sheetData>
    <row r="1" spans="1:7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7" ht="14.25" x14ac:dyDescent="0.2">
      <c r="A2" s="3" t="s">
        <v>1</v>
      </c>
      <c r="B2" s="3"/>
      <c r="C2" s="3"/>
      <c r="D2" s="3"/>
      <c r="E2" s="3"/>
      <c r="F2" s="3"/>
    </row>
    <row r="3" spans="1:7" ht="15" x14ac:dyDescent="0.25">
      <c r="A3" s="2" t="s">
        <v>2</v>
      </c>
    </row>
    <row r="5" spans="1:7" ht="35.25" customHeight="1" x14ac:dyDescent="0.2">
      <c r="A5" s="5" t="s">
        <v>3</v>
      </c>
      <c r="B5" s="6" t="s">
        <v>4</v>
      </c>
      <c r="C5" s="7" t="s">
        <v>5</v>
      </c>
      <c r="D5" s="7"/>
      <c r="E5" s="7"/>
      <c r="F5" s="7"/>
    </row>
    <row r="6" spans="1:7" ht="15" x14ac:dyDescent="0.25">
      <c r="A6" s="5"/>
      <c r="B6" s="8"/>
      <c r="C6" s="9" t="s">
        <v>6</v>
      </c>
      <c r="D6" s="10" t="s">
        <v>7</v>
      </c>
      <c r="E6" s="10" t="s">
        <v>8</v>
      </c>
      <c r="F6" s="10" t="s">
        <v>9</v>
      </c>
    </row>
    <row r="7" spans="1:7" ht="20.25" customHeight="1" x14ac:dyDescent="0.2">
      <c r="A7" s="11" t="s">
        <v>10</v>
      </c>
      <c r="B7" s="12" t="s">
        <v>11</v>
      </c>
      <c r="C7" s="13">
        <f t="shared" ref="C7:C18" si="0">+D7+E7+F7</f>
        <v>3018.404</v>
      </c>
      <c r="D7" s="14">
        <f>D8+D9</f>
        <v>814.66399999999999</v>
      </c>
      <c r="E7" s="14">
        <f>E8+E9</f>
        <v>1409.944</v>
      </c>
      <c r="F7" s="14">
        <f>F8+F9</f>
        <v>793.79599999999971</v>
      </c>
    </row>
    <row r="8" spans="1:7" ht="20.25" customHeight="1" x14ac:dyDescent="0.25">
      <c r="A8" s="11"/>
      <c r="B8" s="15" t="s">
        <v>12</v>
      </c>
      <c r="C8" s="16">
        <f t="shared" si="0"/>
        <v>2744.6789999999996</v>
      </c>
      <c r="D8" s="17">
        <f>D23-D14-D11</f>
        <v>571.63800000000003</v>
      </c>
      <c r="E8" s="17">
        <f>E23-E14-E11</f>
        <v>1389.241</v>
      </c>
      <c r="F8" s="17">
        <f>F23-F14-F11</f>
        <v>783.79999999999973</v>
      </c>
    </row>
    <row r="9" spans="1:7" ht="20.25" customHeight="1" x14ac:dyDescent="0.25">
      <c r="A9" s="11"/>
      <c r="B9" s="15" t="s">
        <v>13</v>
      </c>
      <c r="C9" s="16">
        <f t="shared" si="0"/>
        <v>273.72499999999997</v>
      </c>
      <c r="D9" s="17">
        <f>D24</f>
        <v>243.02600000000001</v>
      </c>
      <c r="E9" s="17">
        <f>E24</f>
        <v>20.702999999999999</v>
      </c>
      <c r="F9" s="17">
        <f>F24-F12</f>
        <v>9.9960000000000004</v>
      </c>
    </row>
    <row r="10" spans="1:7" ht="20.25" customHeight="1" x14ac:dyDescent="0.2">
      <c r="A10" s="11" t="s">
        <v>14</v>
      </c>
      <c r="B10" s="18" t="s">
        <v>15</v>
      </c>
      <c r="C10" s="13">
        <f t="shared" si="0"/>
        <v>1833.4511500000001</v>
      </c>
      <c r="D10" s="14"/>
      <c r="E10" s="14"/>
      <c r="F10" s="14">
        <f>'[1]46-ЭЭ'!F110</f>
        <v>1833.4511500000001</v>
      </c>
      <c r="G10" s="19"/>
    </row>
    <row r="11" spans="1:7" ht="20.25" customHeight="1" x14ac:dyDescent="0.25">
      <c r="A11" s="11"/>
      <c r="B11" s="15" t="s">
        <v>12</v>
      </c>
      <c r="C11" s="16">
        <f t="shared" si="0"/>
        <v>1833.2271500000002</v>
      </c>
      <c r="D11" s="14"/>
      <c r="E11" s="14"/>
      <c r="F11" s="17">
        <f>F10-F12</f>
        <v>1833.2271500000002</v>
      </c>
    </row>
    <row r="12" spans="1:7" ht="20.25" customHeight="1" x14ac:dyDescent="0.25">
      <c r="A12" s="11"/>
      <c r="B12" s="15" t="s">
        <v>13</v>
      </c>
      <c r="C12" s="16">
        <f t="shared" si="0"/>
        <v>0.224</v>
      </c>
      <c r="D12" s="17"/>
      <c r="E12" s="17"/>
      <c r="F12" s="17">
        <f>([1]стр.23!I9+[1]стр.23!I10+[1]стр.23!I22+[1]стр.23!I23)/1000</f>
        <v>0.224</v>
      </c>
    </row>
    <row r="13" spans="1:7" ht="20.25" customHeight="1" x14ac:dyDescent="0.2">
      <c r="A13" s="11" t="s">
        <v>16</v>
      </c>
      <c r="B13" s="18" t="s">
        <v>17</v>
      </c>
      <c r="C13" s="13">
        <f>+D13+E13+F13</f>
        <v>29.74</v>
      </c>
      <c r="D13" s="14"/>
      <c r="E13" s="14">
        <f>E14</f>
        <v>16.559999999999999</v>
      </c>
      <c r="F13" s="14">
        <f>F14</f>
        <v>13.18</v>
      </c>
    </row>
    <row r="14" spans="1:7" ht="20.25" customHeight="1" x14ac:dyDescent="0.25">
      <c r="A14" s="11"/>
      <c r="B14" s="15" t="s">
        <v>12</v>
      </c>
      <c r="C14" s="16">
        <f t="shared" si="0"/>
        <v>29.74</v>
      </c>
      <c r="D14" s="14"/>
      <c r="E14" s="17">
        <f>('[1]по тарифам '!F15)/1000</f>
        <v>16.559999999999999</v>
      </c>
      <c r="F14" s="17">
        <f>('[1]по тарифам '!F16+'[1]по тарифам '!F17+'[1]по тарифам '!F18)/1000</f>
        <v>13.18</v>
      </c>
    </row>
    <row r="15" spans="1:7" ht="72" customHeight="1" x14ac:dyDescent="0.2">
      <c r="A15" s="11" t="s">
        <v>18</v>
      </c>
      <c r="B15" s="20" t="s">
        <v>19</v>
      </c>
      <c r="C15" s="13">
        <f>+D15+E15+F15</f>
        <v>2218.8620000000001</v>
      </c>
      <c r="D15" s="14">
        <f>'[1]46-ЭЭ'!G153</f>
        <v>2218.8620000000001</v>
      </c>
      <c r="E15" s="14"/>
      <c r="F15" s="14"/>
    </row>
    <row r="16" spans="1:7" ht="42.75" x14ac:dyDescent="0.2">
      <c r="A16" s="21" t="s">
        <v>20</v>
      </c>
      <c r="B16" s="20" t="s">
        <v>21</v>
      </c>
      <c r="C16" s="13">
        <f t="shared" si="0"/>
        <v>1020.1700000000001</v>
      </c>
      <c r="D16" s="14">
        <f>'[1]46-ЭЭ'!D154</f>
        <v>334.08800000000002</v>
      </c>
      <c r="E16" s="14">
        <f>'[1]46-ЭЭ'!E154</f>
        <v>358.97800000000001</v>
      </c>
      <c r="F16" s="14">
        <f>'[1]46-ЭЭ'!F154</f>
        <v>327.10399999999998</v>
      </c>
    </row>
    <row r="17" spans="1:9" ht="20.25" customHeight="1" x14ac:dyDescent="0.25">
      <c r="A17" s="21"/>
      <c r="B17" s="15" t="s">
        <v>12</v>
      </c>
      <c r="C17" s="16">
        <f>+D17+E17+F17</f>
        <v>844.68399999999997</v>
      </c>
      <c r="D17" s="17">
        <f>[1]стр.1!G22</f>
        <v>176.547</v>
      </c>
      <c r="E17" s="17">
        <f>[1]стр.1!H22</f>
        <v>341.03300000000002</v>
      </c>
      <c r="F17" s="17">
        <f>[1]стр.1!I22</f>
        <v>327.10399999999998</v>
      </c>
    </row>
    <row r="18" spans="1:9" ht="20.25" customHeight="1" x14ac:dyDescent="0.25">
      <c r="A18" s="21"/>
      <c r="B18" s="15" t="s">
        <v>13</v>
      </c>
      <c r="C18" s="16">
        <f t="shared" si="0"/>
        <v>165.429</v>
      </c>
      <c r="D18" s="17">
        <f>[1]стр.1!G20</f>
        <v>157.541</v>
      </c>
      <c r="E18" s="17">
        <f>[1]стр.1!H20</f>
        <v>7.8879999999999999</v>
      </c>
      <c r="F18" s="14"/>
    </row>
    <row r="19" spans="1:9" ht="20.25" customHeight="1" x14ac:dyDescent="0.25">
      <c r="A19" s="21"/>
      <c r="B19" s="22" t="s">
        <v>22</v>
      </c>
      <c r="C19" s="16">
        <f>+D19+E19+F19</f>
        <v>10.057</v>
      </c>
      <c r="D19" s="14"/>
      <c r="E19" s="17">
        <f>[1]стр.1!H24</f>
        <v>10.057</v>
      </c>
      <c r="F19" s="14"/>
    </row>
    <row r="20" spans="1:9" ht="20.25" customHeight="1" x14ac:dyDescent="0.2">
      <c r="A20" s="23"/>
      <c r="B20" s="24" t="s">
        <v>23</v>
      </c>
      <c r="C20" s="13">
        <f>C7+C10+C13+C15+C16</f>
        <v>8120.6271500000003</v>
      </c>
      <c r="D20" s="14">
        <f>D7+D10+D13+D15+D16</f>
        <v>3367.614</v>
      </c>
      <c r="E20" s="14">
        <f>E7+E10+E13+E15+E16</f>
        <v>1785.482</v>
      </c>
      <c r="F20" s="14">
        <f>F7+F10+F13+F15+F16</f>
        <v>2967.5311499999993</v>
      </c>
      <c r="H20" s="25"/>
      <c r="I20" s="25"/>
    </row>
    <row r="21" spans="1:9" ht="12" customHeight="1" x14ac:dyDescent="0.2"/>
    <row r="22" spans="1:9" hidden="1" x14ac:dyDescent="0.2">
      <c r="B22" s="26" t="s">
        <v>24</v>
      </c>
      <c r="C22" s="27">
        <f>D22+E22+F22</f>
        <v>8120.6271499999993</v>
      </c>
      <c r="D22" s="28">
        <f>'[1]46-ЭЭ'!D155+'[1]46-ЭЭ'!G155</f>
        <v>3367.614</v>
      </c>
      <c r="E22" s="28">
        <f>'[1]46-ЭЭ'!E155</f>
        <v>1785.482</v>
      </c>
      <c r="F22" s="28">
        <f>'[1]46-ЭЭ'!F155</f>
        <v>2967.5311499999998</v>
      </c>
      <c r="I22" s="25"/>
    </row>
    <row r="23" spans="1:9" hidden="1" x14ac:dyDescent="0.2">
      <c r="B23" s="26" t="s">
        <v>25</v>
      </c>
      <c r="C23" s="29">
        <f>D23+E23+F23</f>
        <v>4607.6461499999996</v>
      </c>
      <c r="D23" s="29">
        <f>[1]стр.23!F53/1000</f>
        <v>571.63800000000003</v>
      </c>
      <c r="E23" s="29">
        <f>[1]стр.23!G53/1000-[1]стр.1!C16</f>
        <v>1405.8009999999999</v>
      </c>
      <c r="F23" s="30">
        <f>[1]стр.23!H53/1000-[1]стр.1!C15</f>
        <v>2630.2071499999997</v>
      </c>
    </row>
    <row r="24" spans="1:9" hidden="1" x14ac:dyDescent="0.2">
      <c r="B24" s="26" t="s">
        <v>26</v>
      </c>
      <c r="C24" s="29">
        <f>[1]стр.23!I56/1000</f>
        <v>2492.8110000000001</v>
      </c>
      <c r="D24" s="29">
        <f>[1]стр.23!F56/1000</f>
        <v>243.02600000000001</v>
      </c>
      <c r="E24" s="29">
        <f>[1]стр.23!G56/1000</f>
        <v>20.702999999999999</v>
      </c>
      <c r="F24" s="29">
        <f>[1]стр.23!H56/1000</f>
        <v>10.220000000000001</v>
      </c>
    </row>
    <row r="25" spans="1:9" hidden="1" x14ac:dyDescent="0.2">
      <c r="C25" s="25">
        <f>C7+C10+C13+C15</f>
        <v>7100.4571500000002</v>
      </c>
      <c r="D25" s="25">
        <f>[1]стр.23!E56/1000</f>
        <v>2218.8620000000001</v>
      </c>
    </row>
    <row r="26" spans="1:9" hidden="1" x14ac:dyDescent="0.2">
      <c r="E26" s="29"/>
      <c r="F26" s="29"/>
    </row>
    <row r="27" spans="1:9" x14ac:dyDescent="0.2">
      <c r="A27" s="31"/>
      <c r="C27" s="32"/>
    </row>
    <row r="28" spans="1:9" x14ac:dyDescent="0.2">
      <c r="D28" s="33"/>
      <c r="E28" s="33"/>
      <c r="F28" s="33"/>
    </row>
    <row r="29" spans="1:9" x14ac:dyDescent="0.2">
      <c r="C29" s="25"/>
    </row>
    <row r="30" spans="1:9" x14ac:dyDescent="0.2">
      <c r="D30" s="33"/>
      <c r="E30" s="33"/>
      <c r="F30" s="33"/>
    </row>
    <row r="31" spans="1:9" s="34" customFormat="1" ht="14.25" x14ac:dyDescent="0.2"/>
    <row r="35" s="35" customFormat="1" ht="11.25" x14ac:dyDescent="0.2"/>
    <row r="36" s="35" customFormat="1" ht="11.25" x14ac:dyDescent="0.2"/>
  </sheetData>
  <mergeCells count="5">
    <mergeCell ref="A1:F1"/>
    <mergeCell ref="A2:F2"/>
    <mergeCell ref="A5:A6"/>
    <mergeCell ref="B5:B6"/>
    <mergeCell ref="C5:F5"/>
  </mergeCells>
  <pageMargins left="1.8897637795275593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п.45"г"</vt:lpstr>
    </vt:vector>
  </TitlesOfParts>
  <Company>IT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Упорова Елена Евгеньевна</dc:creator>
  <cp:lastModifiedBy>Упорова Елена Евгеньевна</cp:lastModifiedBy>
  <dcterms:created xsi:type="dcterms:W3CDTF">2021-04-06T23:47:23Z</dcterms:created>
  <dcterms:modified xsi:type="dcterms:W3CDTF">2021-04-06T23:48:47Z</dcterms:modified>
</cp:coreProperties>
</file>