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65" windowHeight="10320" activeTab="0"/>
  </bookViews>
  <sheets>
    <sheet name="на сайт п.45&quot;г&quot;" sheetId="1" r:id="rId1"/>
  </sheets>
  <externalReferences>
    <externalReference r:id="rId4"/>
    <externalReference r:id="rId5"/>
  </externalReferences>
  <definedNames>
    <definedName name="org">'[2]Титульный'!$G$16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<sst xmlns="http://schemas.openxmlformats.org/spreadsheetml/2006/main" count="30" uniqueCount="25">
  <si>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Объем фактического полезного отпуска электроэнергии и мощности по тарифным группам                                                                                   в разрезе территориальных сетевых организаций по уровням напряжения. </t>
  </si>
  <si>
    <t>апрель 2020г.</t>
  </si>
  <si>
    <t>п.45"г"</t>
  </si>
  <si>
    <t>№ п.п.</t>
  </si>
  <si>
    <t>Группы потребителей</t>
  </si>
  <si>
    <t>Объем  полезного отпуска электроэнергии,                                          тыс. кВтч.</t>
  </si>
  <si>
    <t>всего</t>
  </si>
  <si>
    <t>СН-1</t>
  </si>
  <si>
    <t>СН-2</t>
  </si>
  <si>
    <t>НН</t>
  </si>
  <si>
    <t>1.</t>
  </si>
  <si>
    <t>Прочие   потребители</t>
  </si>
  <si>
    <t>ООО "Охинские электрические сети"</t>
  </si>
  <si>
    <t xml:space="preserve">ООО "РН-Сахалинморнефтегаз" </t>
  </si>
  <si>
    <t>2.</t>
  </si>
  <si>
    <t>Население</t>
  </si>
  <si>
    <t>3.</t>
  </si>
  <si>
    <t>Потребители, имеющие право на льготы</t>
  </si>
  <si>
    <t>4.</t>
  </si>
  <si>
    <t>Покупатели, энергоринимающие устройства которых присоеденены к электрическим сетям сетевых организаций через энергетические установки производителя электрической энергии</t>
  </si>
  <si>
    <t>5.</t>
  </si>
  <si>
    <t>Сетевые организаци, приобретающие электроэнергию для компенсации потерь в электрических сетях</t>
  </si>
  <si>
    <t>АО "Оборонэнерго"</t>
  </si>
  <si>
    <t>ИТОГО</t>
  </si>
  <si>
    <t>ПО +Потери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</si>
</sst>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27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44" borderId="7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22" fillId="0" borderId="10" xfId="109" applyFont="1" applyFill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/>
    </xf>
    <xf numFmtId="0" fontId="18" fillId="0" borderId="10" xfId="109" applyFont="1" applyFill="1" applyBorder="1">
      <alignment/>
      <protection/>
    </xf>
    <xf numFmtId="164" fontId="18" fillId="0" borderId="10" xfId="0" applyNumberFormat="1" applyFont="1" applyBorder="1" applyAlignment="1">
      <alignment/>
    </xf>
    <xf numFmtId="0" fontId="19" fillId="0" borderId="10" xfId="109" applyFont="1" applyFill="1" applyBorder="1" applyAlignment="1">
      <alignment horizontal="right"/>
      <protection/>
    </xf>
    <xf numFmtId="164" fontId="19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0" fillId="0" borderId="0" xfId="0" applyNumberFormat="1" applyFont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164" fontId="23" fillId="45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left"/>
    </xf>
    <xf numFmtId="165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10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3" xfId="99"/>
    <cellStyle name="Обычный 2 4" xfId="100"/>
    <cellStyle name="Обычный 2 5" xfId="101"/>
    <cellStyle name="Обычный 3" xfId="102"/>
    <cellStyle name="Обычный 3 2" xfId="103"/>
    <cellStyle name="Обычный 3 2 2" xfId="104"/>
    <cellStyle name="Обычный 3 2 3" xfId="105"/>
    <cellStyle name="Обычный 3 3" xfId="106"/>
    <cellStyle name="Обычный 6" xfId="107"/>
    <cellStyle name="Обычный 7" xfId="108"/>
    <cellStyle name="Обычный_Табл электро - 03-04-2005гг" xfId="109"/>
    <cellStyle name="Плохой" xfId="110"/>
    <cellStyle name="Пояснение" xfId="111"/>
    <cellStyle name="Примечание" xfId="112"/>
    <cellStyle name="Percent" xfId="113"/>
    <cellStyle name="Процентный 2 2" xfId="114"/>
    <cellStyle name="Процентный 2 3" xfId="115"/>
    <cellStyle name="Процентный 2 4" xfId="116"/>
    <cellStyle name="Процентный 4" xfId="117"/>
    <cellStyle name="Процентный 5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20\&#1054;&#1090;&#1095;&#1077;&#1090;%20&#1079;&#1072;%20&#1084;&#1077;&#1089;&#1103;&#1094;-04.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20\&#1052;&#1086;&#1080;%20&#1076;&#1086;&#1082;&#1091;&#1084;&#1077;&#1085;&#1090;&#1099;\&#1053;&#1080;&#1082;&#1086;&#1083;&#1072;&#1077;&#1074;&#1072;\&#1054;&#1058;&#1063;&#1045;&#1058;&#1067;\&#1060;&#1086;&#1088;&#1084;&#1072;%2046\2006-2013\&#1060;&#1086;&#1088;&#1084;&#1072;%2046-&#1069;&#1069;%20-%202013\46EE.ST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Э"/>
      <sheetName val="9-ПС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1">
        <row r="15">
          <cell r="C15">
            <v>1.607</v>
          </cell>
        </row>
        <row r="16">
          <cell r="C16">
            <v>443</v>
          </cell>
        </row>
        <row r="17">
          <cell r="C17">
            <v>1272.577</v>
          </cell>
        </row>
        <row r="20">
          <cell r="G20">
            <v>69.006</v>
          </cell>
          <cell r="H20">
            <v>3.455</v>
          </cell>
        </row>
        <row r="22">
          <cell r="G22">
            <v>0</v>
          </cell>
          <cell r="H22">
            <v>0</v>
          </cell>
          <cell r="I22">
            <v>0</v>
          </cell>
        </row>
        <row r="24">
          <cell r="H24">
            <v>1.99</v>
          </cell>
        </row>
        <row r="25">
          <cell r="C25">
            <v>14016.82129</v>
          </cell>
        </row>
      </sheetData>
      <sheetData sheetId="23">
        <row r="9">
          <cell r="I9">
            <v>0</v>
          </cell>
        </row>
        <row r="10">
          <cell r="I10">
            <v>0</v>
          </cell>
        </row>
        <row r="22">
          <cell r="I22">
            <v>294</v>
          </cell>
        </row>
        <row r="23">
          <cell r="I23">
            <v>0</v>
          </cell>
        </row>
        <row r="45">
          <cell r="E45">
            <v>8542704</v>
          </cell>
        </row>
        <row r="53">
          <cell r="F53">
            <v>671898</v>
          </cell>
          <cell r="G53">
            <v>1740805</v>
          </cell>
          <cell r="H53">
            <v>2566863.29</v>
          </cell>
        </row>
        <row r="56">
          <cell r="F56">
            <v>885866</v>
          </cell>
          <cell r="G56">
            <v>42975</v>
          </cell>
          <cell r="H56">
            <v>10317</v>
          </cell>
        </row>
      </sheetData>
      <sheetData sheetId="28">
        <row r="112">
          <cell r="F112">
            <v>1837.71229</v>
          </cell>
        </row>
        <row r="155">
          <cell r="G155">
            <v>8542.704</v>
          </cell>
        </row>
        <row r="156">
          <cell r="D156">
            <v>69.006</v>
          </cell>
          <cell r="E156">
            <v>5.445</v>
          </cell>
          <cell r="F156">
            <v>0</v>
          </cell>
        </row>
        <row r="157">
          <cell r="D157">
            <v>1626.77</v>
          </cell>
          <cell r="E157">
            <v>1346.225</v>
          </cell>
          <cell r="F157">
            <v>2575.5733</v>
          </cell>
          <cell r="G157">
            <v>8542.704</v>
          </cell>
        </row>
      </sheetData>
      <sheetData sheetId="31">
        <row r="14">
          <cell r="F14">
            <v>17610</v>
          </cell>
        </row>
        <row r="15">
          <cell r="F15">
            <v>5794</v>
          </cell>
        </row>
        <row r="16">
          <cell r="F16">
            <v>4288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2">
        <row r="16">
          <cell r="G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6.7109375" style="4" customWidth="1"/>
    <col min="2" max="2" width="45.28125" style="4" customWidth="1"/>
    <col min="3" max="6" width="13.140625" style="4" customWidth="1"/>
    <col min="7" max="7" width="9.140625" style="4" customWidth="1"/>
    <col min="8" max="8" width="0" style="4" hidden="1" customWidth="1"/>
    <col min="9" max="16384" width="9.140625" style="4" customWidth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 ht="14.25">
      <c r="A2" s="3" t="s">
        <v>1</v>
      </c>
      <c r="B2" s="3"/>
      <c r="C2" s="3"/>
      <c r="D2" s="3"/>
      <c r="E2" s="3"/>
      <c r="F2" s="3"/>
    </row>
    <row r="3" ht="15">
      <c r="A3" s="2" t="s">
        <v>2</v>
      </c>
    </row>
    <row r="5" spans="1:6" ht="35.25" customHeight="1">
      <c r="A5" s="5" t="s">
        <v>3</v>
      </c>
      <c r="B5" s="6" t="s">
        <v>4</v>
      </c>
      <c r="C5" s="7" t="s">
        <v>5</v>
      </c>
      <c r="D5" s="7"/>
      <c r="E5" s="7"/>
      <c r="F5" s="7"/>
    </row>
    <row r="6" spans="1:6" ht="15">
      <c r="A6" s="5"/>
      <c r="B6" s="8"/>
      <c r="C6" s="9" t="s">
        <v>6</v>
      </c>
      <c r="D6" s="10" t="s">
        <v>7</v>
      </c>
      <c r="E6" s="10" t="s">
        <v>8</v>
      </c>
      <c r="F6" s="10" t="s">
        <v>9</v>
      </c>
    </row>
    <row r="7" spans="1:6" ht="20.25" customHeight="1">
      <c r="A7" s="11" t="s">
        <v>10</v>
      </c>
      <c r="B7" s="12" t="s">
        <v>11</v>
      </c>
      <c r="C7" s="13">
        <f aca="true" t="shared" si="0" ref="C7:C18">+D7+E7+F7</f>
        <v>3608.7130000000006</v>
      </c>
      <c r="D7" s="13">
        <f>D8+D9</f>
        <v>1557.7640000000001</v>
      </c>
      <c r="E7" s="13">
        <f>E8+E9</f>
        <v>1323.17</v>
      </c>
      <c r="F7" s="13">
        <f>F8+F9</f>
        <v>727.7790000000006</v>
      </c>
    </row>
    <row r="8" spans="1:6" ht="20.25" customHeight="1">
      <c r="A8" s="11"/>
      <c r="B8" s="14" t="s">
        <v>12</v>
      </c>
      <c r="C8" s="15">
        <f t="shared" si="0"/>
        <v>2669.849000000001</v>
      </c>
      <c r="D8" s="15">
        <f>D23-D14-D11</f>
        <v>671.898</v>
      </c>
      <c r="E8" s="15">
        <f>E23-E14-E11</f>
        <v>1280.1950000000002</v>
      </c>
      <c r="F8" s="15">
        <f>F23-F14-F11</f>
        <v>717.7560000000005</v>
      </c>
    </row>
    <row r="9" spans="1:6" ht="20.25" customHeight="1">
      <c r="A9" s="11"/>
      <c r="B9" s="14" t="s">
        <v>13</v>
      </c>
      <c r="C9" s="15">
        <f t="shared" si="0"/>
        <v>938.864</v>
      </c>
      <c r="D9" s="15">
        <f>D24</f>
        <v>885.866</v>
      </c>
      <c r="E9" s="15">
        <f>E24</f>
        <v>42.975</v>
      </c>
      <c r="F9" s="15">
        <f>F24-F12</f>
        <v>10.023</v>
      </c>
    </row>
    <row r="10" spans="1:7" ht="20.25" customHeight="1">
      <c r="A10" s="11" t="s">
        <v>14</v>
      </c>
      <c r="B10" s="16" t="s">
        <v>15</v>
      </c>
      <c r="C10" s="13">
        <f t="shared" si="0"/>
        <v>1837.71229</v>
      </c>
      <c r="D10" s="13"/>
      <c r="E10" s="13"/>
      <c r="F10" s="13">
        <f>'[1]46-ЭЭ'!F112</f>
        <v>1837.71229</v>
      </c>
      <c r="G10" s="17"/>
    </row>
    <row r="11" spans="1:6" ht="20.25" customHeight="1">
      <c r="A11" s="11"/>
      <c r="B11" s="14" t="s">
        <v>12</v>
      </c>
      <c r="C11" s="15">
        <f t="shared" si="0"/>
        <v>1837.4182899999998</v>
      </c>
      <c r="D11" s="13"/>
      <c r="E11" s="13"/>
      <c r="F11" s="15">
        <f>F10-F12</f>
        <v>1837.4182899999998</v>
      </c>
    </row>
    <row r="12" spans="1:6" ht="20.25" customHeight="1">
      <c r="A12" s="11"/>
      <c r="B12" s="14" t="s">
        <v>13</v>
      </c>
      <c r="C12" s="15">
        <f t="shared" si="0"/>
        <v>0.294</v>
      </c>
      <c r="D12" s="15"/>
      <c r="E12" s="15"/>
      <c r="F12" s="15">
        <f>('[1]стр.23'!I9+'[1]стр.23'!I10+'[1]стр.23'!I22+'[1]стр.23'!I23)/1000</f>
        <v>0.294</v>
      </c>
    </row>
    <row r="13" spans="1:6" ht="20.25" customHeight="1">
      <c r="A13" s="11" t="s">
        <v>16</v>
      </c>
      <c r="B13" s="16" t="s">
        <v>17</v>
      </c>
      <c r="C13" s="13">
        <f>+D13+E13+F13</f>
        <v>27.692</v>
      </c>
      <c r="D13" s="13"/>
      <c r="E13" s="13">
        <f>E14</f>
        <v>17.61</v>
      </c>
      <c r="F13" s="13">
        <f>F14</f>
        <v>10.082</v>
      </c>
    </row>
    <row r="14" spans="1:6" ht="20.25" customHeight="1">
      <c r="A14" s="11"/>
      <c r="B14" s="14" t="s">
        <v>12</v>
      </c>
      <c r="C14" s="15">
        <f t="shared" si="0"/>
        <v>27.692</v>
      </c>
      <c r="D14" s="13"/>
      <c r="E14" s="15">
        <f>('[1]по тарифам '!F14)/1000</f>
        <v>17.61</v>
      </c>
      <c r="F14" s="15">
        <f>('[1]по тарифам '!F15+'[1]по тарифам '!F16)/1000</f>
        <v>10.082</v>
      </c>
    </row>
    <row r="15" spans="1:6" ht="72" customHeight="1">
      <c r="A15" s="11" t="s">
        <v>18</v>
      </c>
      <c r="B15" s="18" t="s">
        <v>19</v>
      </c>
      <c r="C15" s="13">
        <f>+D15+E15+F15</f>
        <v>8542.704</v>
      </c>
      <c r="D15" s="13">
        <f>'[1]46-ЭЭ'!G155</f>
        <v>8542.704</v>
      </c>
      <c r="E15" s="13"/>
      <c r="F15" s="13"/>
    </row>
    <row r="16" spans="1:6" ht="42.75">
      <c r="A16" s="19" t="s">
        <v>20</v>
      </c>
      <c r="B16" s="18" t="s">
        <v>21</v>
      </c>
      <c r="C16" s="13">
        <f t="shared" si="0"/>
        <v>74.451</v>
      </c>
      <c r="D16" s="13">
        <f>'[1]46-ЭЭ'!D156</f>
        <v>69.006</v>
      </c>
      <c r="E16" s="13">
        <f>'[1]46-ЭЭ'!E156</f>
        <v>5.445</v>
      </c>
      <c r="F16" s="13">
        <f>'[1]46-ЭЭ'!F156</f>
        <v>0</v>
      </c>
    </row>
    <row r="17" spans="1:6" ht="20.25" customHeight="1">
      <c r="A17" s="19"/>
      <c r="B17" s="14" t="s">
        <v>12</v>
      </c>
      <c r="C17" s="15">
        <f>+D17+E17+F17</f>
        <v>0</v>
      </c>
      <c r="D17" s="15">
        <f>'[1]стр.1'!G22</f>
        <v>0</v>
      </c>
      <c r="E17" s="15">
        <f>'[1]стр.1'!H22</f>
        <v>0</v>
      </c>
      <c r="F17" s="15">
        <f>'[1]стр.1'!I22</f>
        <v>0</v>
      </c>
    </row>
    <row r="18" spans="1:6" ht="20.25" customHeight="1">
      <c r="A18" s="19"/>
      <c r="B18" s="14" t="s">
        <v>13</v>
      </c>
      <c r="C18" s="15">
        <f t="shared" si="0"/>
        <v>72.461</v>
      </c>
      <c r="D18" s="15">
        <f>'[1]стр.1'!G20</f>
        <v>69.006</v>
      </c>
      <c r="E18" s="15">
        <f>'[1]стр.1'!H20</f>
        <v>3.455</v>
      </c>
      <c r="F18" s="13"/>
    </row>
    <row r="19" spans="1:6" ht="20.25" customHeight="1">
      <c r="A19" s="19"/>
      <c r="B19" s="20" t="s">
        <v>22</v>
      </c>
      <c r="C19" s="15">
        <f>+D19+E19+F19</f>
        <v>1.99</v>
      </c>
      <c r="D19" s="13"/>
      <c r="E19" s="15">
        <f>'[1]стр.1'!H24</f>
        <v>1.99</v>
      </c>
      <c r="F19" s="13"/>
    </row>
    <row r="20" spans="1:9" ht="20.25" customHeight="1">
      <c r="A20" s="21"/>
      <c r="B20" s="22" t="s">
        <v>23</v>
      </c>
      <c r="C20" s="13">
        <f>C7+C10+C13+C15+C16</f>
        <v>14091.272289999999</v>
      </c>
      <c r="D20" s="13">
        <f>D7+D10+D13+D15+D16</f>
        <v>10169.474</v>
      </c>
      <c r="E20" s="13">
        <f>E7+E10+E13+E15+E16</f>
        <v>1346.225</v>
      </c>
      <c r="F20" s="13">
        <f>F7+F10+F13+F15+F16</f>
        <v>2575.5732900000003</v>
      </c>
      <c r="H20" s="23">
        <f>SUM(D20:F20)</f>
        <v>14091.27229</v>
      </c>
      <c r="I20" s="23"/>
    </row>
    <row r="21" ht="12" customHeight="1"/>
    <row r="22" spans="2:6" ht="12.75" hidden="1">
      <c r="B22" s="24" t="s">
        <v>24</v>
      </c>
      <c r="C22" s="25">
        <f>D22+E22+F22</f>
        <v>14091.2723</v>
      </c>
      <c r="D22" s="25">
        <f>'[1]46-ЭЭ'!D157+'[1]46-ЭЭ'!G157</f>
        <v>10169.474</v>
      </c>
      <c r="E22" s="25">
        <f>'[1]46-ЭЭ'!E157</f>
        <v>1346.225</v>
      </c>
      <c r="F22" s="25">
        <f>'[1]46-ЭЭ'!F157</f>
        <v>2575.5733</v>
      </c>
    </row>
    <row r="23" spans="2:6" ht="12.75" hidden="1">
      <c r="B23" s="24"/>
      <c r="D23" s="4">
        <f>'[1]стр.23'!F53/1000</f>
        <v>671.898</v>
      </c>
      <c r="E23" s="4">
        <f>'[1]стр.23'!G53/1000-'[1]стр.1'!C16</f>
        <v>1297.805</v>
      </c>
      <c r="F23" s="26">
        <f>'[1]стр.23'!H53/1000-'[1]стр.1'!C15</f>
        <v>2565.2562900000003</v>
      </c>
    </row>
    <row r="24" spans="2:6" ht="12.75" hidden="1">
      <c r="B24" s="24"/>
      <c r="C24" s="4">
        <f>'[1]стр.23'!E45/1000</f>
        <v>8542.704</v>
      </c>
      <c r="D24" s="23">
        <f>'[1]стр.23'!F56/1000</f>
        <v>885.866</v>
      </c>
      <c r="E24" s="23">
        <f>'[1]стр.23'!G56/1000</f>
        <v>42.975</v>
      </c>
      <c r="F24" s="23">
        <f>'[1]стр.23'!H56/1000</f>
        <v>10.317</v>
      </c>
    </row>
    <row r="25" ht="12.75" hidden="1">
      <c r="C25" s="23">
        <f>C7+C10+C13+C15</f>
        <v>14016.82129</v>
      </c>
    </row>
    <row r="26" ht="12.75" hidden="1"/>
    <row r="27" spans="1:3" ht="12.75" hidden="1">
      <c r="A27" s="27"/>
      <c r="C27" s="28">
        <f>'[1]стр.1'!C17+'[1]стр.1'!C25</f>
        <v>15289.39829</v>
      </c>
    </row>
    <row r="28" ht="12.75" hidden="1"/>
    <row r="29" ht="12.75" hidden="1">
      <c r="C29" s="23">
        <f>C22-C20</f>
        <v>1.0000001566368155E-05</v>
      </c>
    </row>
    <row r="31" s="29" customFormat="1" ht="14.25"/>
    <row r="35" s="30" customFormat="1" ht="11.25"/>
    <row r="36" s="30" customFormat="1" ht="11.25"/>
  </sheetData>
  <sheetProtection/>
  <mergeCells count="5">
    <mergeCell ref="A1:F1"/>
    <mergeCell ref="A2:F2"/>
    <mergeCell ref="A5:A6"/>
    <mergeCell ref="B5:B6"/>
    <mergeCell ref="C5:F5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Electro1</dc:creator>
  <cp:keywords/>
  <dc:description/>
  <cp:lastModifiedBy>Electro1</cp:lastModifiedBy>
  <dcterms:created xsi:type="dcterms:W3CDTF">2020-05-05T23:38:24Z</dcterms:created>
  <dcterms:modified xsi:type="dcterms:W3CDTF">2020-05-05T23:39:21Z</dcterms:modified>
  <cp:category/>
  <cp:version/>
  <cp:contentType/>
  <cp:contentStatus/>
</cp:coreProperties>
</file>