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0260" activeTab="0"/>
  </bookViews>
  <sheets>
    <sheet name="на сайт п.45&quot;г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<sst xmlns="http://schemas.openxmlformats.org/spreadsheetml/2006/main" count="30" uniqueCount="25">
  <si>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Объем фактического полезного отпуска электроэнергии и мощности по тарифным группам                                                                                   в разрезе территориальных сетевых организаций по уровням напряжения. </t>
  </si>
  <si>
    <t>январь 2020 г.</t>
  </si>
  <si>
    <t>п.45"г"</t>
  </si>
  <si>
    <t>№ п.п.</t>
  </si>
  <si>
    <t>Группы потребителей</t>
  </si>
  <si>
    <t>Объем  полезного отпуска электроэнергии,                                          тыс. кВтч.</t>
  </si>
  <si>
    <t>всего</t>
  </si>
  <si>
    <t>СН-1</t>
  </si>
  <si>
    <t>СН-2</t>
  </si>
  <si>
    <t>НН</t>
  </si>
  <si>
    <t>1.</t>
  </si>
  <si>
    <t>Прочие   потребители</t>
  </si>
  <si>
    <t>ООО "Охинские электрические сети"</t>
  </si>
  <si>
    <t xml:space="preserve">ООО "РН-Сахалинморнефтегаз" </t>
  </si>
  <si>
    <t>2.</t>
  </si>
  <si>
    <t>Население</t>
  </si>
  <si>
    <t>3.</t>
  </si>
  <si>
    <t>Потребители, имеющие право на льготы</t>
  </si>
  <si>
    <t>4.</t>
  </si>
  <si>
    <t>Покупатели, энергоринимающие устройства которых присоеденены к электрическим сетям сетевых организаций через энергетические установки производителя электрической энергии</t>
  </si>
  <si>
    <t>5.</t>
  </si>
  <si>
    <t>Сетевые организаци, приобретающие электроэнергию для компенсации потерь в электрических сетях</t>
  </si>
  <si>
    <t>АО "Оборонэнерго"</t>
  </si>
  <si>
    <t>ИТОГО</t>
  </si>
  <si>
    <t>ПО +Потери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</si>
</sst>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44" borderId="7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22" fillId="0" borderId="10" xfId="108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/>
    </xf>
    <xf numFmtId="0" fontId="18" fillId="0" borderId="10" xfId="108" applyFont="1" applyFill="1" applyBorder="1">
      <alignment/>
      <protection/>
    </xf>
    <xf numFmtId="164" fontId="18" fillId="0" borderId="10" xfId="0" applyNumberFormat="1" applyFont="1" applyBorder="1" applyAlignment="1">
      <alignment/>
    </xf>
    <xf numFmtId="0" fontId="19" fillId="0" borderId="10" xfId="108" applyFont="1" applyFill="1" applyBorder="1" applyAlignment="1">
      <alignment horizontal="right"/>
      <protection/>
    </xf>
    <xf numFmtId="164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0" fillId="0" borderId="0" xfId="0" applyNumberFormat="1" applyFon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64" fontId="23" fillId="45" borderId="0" xfId="0" applyNumberFormat="1" applyFont="1" applyFill="1" applyAlignment="1">
      <alignment/>
    </xf>
    <xf numFmtId="0" fontId="20" fillId="46" borderId="0" xfId="0" applyFont="1" applyFill="1" applyAlignment="1">
      <alignment/>
    </xf>
    <xf numFmtId="0" fontId="20" fillId="0" borderId="0" xfId="0" applyFont="1" applyAlignment="1">
      <alignment horizontal="left"/>
    </xf>
    <xf numFmtId="165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Обычный_Табл электро - 03-04-2005гг" xfId="108"/>
    <cellStyle name="Плохой" xfId="109"/>
    <cellStyle name="Пояснение" xfId="110"/>
    <cellStyle name="Примечание" xfId="111"/>
    <cellStyle name="Percent" xfId="112"/>
    <cellStyle name="Процентный 2 2" xfId="113"/>
    <cellStyle name="Процентный 2 3" xfId="114"/>
    <cellStyle name="Процентный 2 4" xfId="115"/>
    <cellStyle name="Процентный 4" xfId="116"/>
    <cellStyle name="Процентный 5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20\&#1054;&#1090;&#1095;&#1077;&#1090;%20&#1079;&#1072;%20&#1084;&#1077;&#1089;&#1103;&#1094;-01.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20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1">
        <row r="15">
          <cell r="C15">
            <v>1.961</v>
          </cell>
        </row>
        <row r="16">
          <cell r="C16">
            <v>444</v>
          </cell>
        </row>
        <row r="17">
          <cell r="C17">
            <v>1148.34</v>
          </cell>
        </row>
        <row r="20">
          <cell r="G20">
            <v>62.217</v>
          </cell>
          <cell r="H20">
            <v>3.115</v>
          </cell>
        </row>
        <row r="22">
          <cell r="G22">
            <v>225.918</v>
          </cell>
          <cell r="H22">
            <v>436.402</v>
          </cell>
          <cell r="I22">
            <v>418.578</v>
          </cell>
        </row>
        <row r="24">
          <cell r="H24">
            <v>2.11</v>
          </cell>
        </row>
        <row r="25">
          <cell r="C25">
            <v>14571.06788</v>
          </cell>
        </row>
      </sheetData>
      <sheetData sheetId="23">
        <row r="9">
          <cell r="I9">
            <v>0</v>
          </cell>
        </row>
        <row r="10">
          <cell r="I10">
            <v>0</v>
          </cell>
        </row>
        <row r="22">
          <cell r="I22">
            <v>3</v>
          </cell>
        </row>
        <row r="23">
          <cell r="I23">
            <v>0</v>
          </cell>
        </row>
        <row r="45">
          <cell r="E45">
            <v>8886676</v>
          </cell>
        </row>
        <row r="53">
          <cell r="F53">
            <v>592844</v>
          </cell>
          <cell r="G53">
            <v>2196266</v>
          </cell>
          <cell r="H53">
            <v>3082506.88</v>
          </cell>
        </row>
        <row r="56">
          <cell r="F56">
            <v>101599</v>
          </cell>
          <cell r="G56">
            <v>147260</v>
          </cell>
          <cell r="H56">
            <v>9877</v>
          </cell>
        </row>
      </sheetData>
      <sheetData sheetId="28">
        <row r="112">
          <cell r="F112">
            <v>1970.57021</v>
          </cell>
        </row>
        <row r="155">
          <cell r="G155">
            <v>8886.676</v>
          </cell>
        </row>
        <row r="156">
          <cell r="D156">
            <v>288.135</v>
          </cell>
          <cell r="E156">
            <v>441.627</v>
          </cell>
          <cell r="F156">
            <v>418.578</v>
          </cell>
        </row>
        <row r="157">
          <cell r="D157">
            <v>982.578</v>
          </cell>
          <cell r="E157">
            <v>2341.153</v>
          </cell>
          <cell r="F157">
            <v>3261.3546</v>
          </cell>
          <cell r="G157">
            <v>8886.676</v>
          </cell>
        </row>
      </sheetData>
      <sheetData sheetId="31">
        <row r="14">
          <cell r="F14">
            <v>18661</v>
          </cell>
        </row>
        <row r="15">
          <cell r="F15">
            <v>4866</v>
          </cell>
        </row>
        <row r="16">
          <cell r="F16">
            <v>5697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B35" sqref="B35"/>
    </sheetView>
  </sheetViews>
  <sheetFormatPr defaultColWidth="9.140625" defaultRowHeight="12.75"/>
  <cols>
    <col min="1" max="1" width="6.7109375" style="4" customWidth="1"/>
    <col min="2" max="2" width="45.28125" style="4" customWidth="1"/>
    <col min="3" max="6" width="13.140625" style="4" customWidth="1"/>
    <col min="7" max="7" width="9.140625" style="4" customWidth="1"/>
    <col min="8" max="8" width="0" style="4" hidden="1" customWidth="1"/>
    <col min="9" max="16384" width="9.140625" style="4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 ht="14.25">
      <c r="A2" s="3" t="s">
        <v>1</v>
      </c>
      <c r="B2" s="3"/>
      <c r="C2" s="3"/>
      <c r="D2" s="3"/>
      <c r="E2" s="3"/>
      <c r="F2" s="3"/>
    </row>
    <row r="3" ht="15">
      <c r="A3" s="2" t="s">
        <v>2</v>
      </c>
    </row>
    <row r="5" spans="1:6" ht="35.25" customHeight="1">
      <c r="A5" s="5" t="s">
        <v>3</v>
      </c>
      <c r="B5" s="6" t="s">
        <v>4</v>
      </c>
      <c r="C5" s="7" t="s">
        <v>5</v>
      </c>
      <c r="D5" s="7"/>
      <c r="E5" s="7"/>
      <c r="F5" s="7"/>
    </row>
    <row r="6" spans="1:6" ht="15">
      <c r="A6" s="5"/>
      <c r="B6" s="8"/>
      <c r="C6" s="9" t="s">
        <v>6</v>
      </c>
      <c r="D6" s="10" t="s">
        <v>7</v>
      </c>
      <c r="E6" s="10" t="s">
        <v>8</v>
      </c>
      <c r="F6" s="10" t="s">
        <v>9</v>
      </c>
    </row>
    <row r="7" spans="1:6" ht="20.25" customHeight="1">
      <c r="A7" s="11" t="s">
        <v>10</v>
      </c>
      <c r="B7" s="12" t="s">
        <v>11</v>
      </c>
      <c r="C7" s="13">
        <f aca="true" t="shared" si="0" ref="C7:C18">+D7+E7+F7</f>
        <v>3436.9513399999996</v>
      </c>
      <c r="D7" s="13">
        <f>D8+D9</f>
        <v>694.4430000000001</v>
      </c>
      <c r="E7" s="13">
        <f>E8+E9</f>
        <v>1880.865</v>
      </c>
      <c r="F7" s="13">
        <f>F8+F9</f>
        <v>861.6433399999999</v>
      </c>
    </row>
    <row r="8" spans="1:6" ht="20.25" customHeight="1">
      <c r="A8" s="11"/>
      <c r="B8" s="14" t="s">
        <v>12</v>
      </c>
      <c r="C8" s="15">
        <f t="shared" si="0"/>
        <v>3178.21834</v>
      </c>
      <c r="D8" s="15">
        <f>D23-D14-D11</f>
        <v>592.844</v>
      </c>
      <c r="E8" s="15">
        <f>E23-E14-E11</f>
        <v>1733.605</v>
      </c>
      <c r="F8" s="15">
        <f>F23-F14-F11</f>
        <v>851.7693399999998</v>
      </c>
    </row>
    <row r="9" spans="1:6" ht="20.25" customHeight="1">
      <c r="A9" s="11"/>
      <c r="B9" s="14" t="s">
        <v>13</v>
      </c>
      <c r="C9" s="15">
        <f t="shared" si="0"/>
        <v>258.733</v>
      </c>
      <c r="D9" s="15">
        <f>D24</f>
        <v>101.599</v>
      </c>
      <c r="E9" s="15">
        <f>E24</f>
        <v>147.26</v>
      </c>
      <c r="F9" s="15">
        <f>F24-F12</f>
        <v>9.874</v>
      </c>
    </row>
    <row r="10" spans="1:7" ht="20.25" customHeight="1">
      <c r="A10" s="11" t="s">
        <v>14</v>
      </c>
      <c r="B10" s="16" t="s">
        <v>15</v>
      </c>
      <c r="C10" s="13">
        <f t="shared" si="0"/>
        <v>1970.57021</v>
      </c>
      <c r="D10" s="13"/>
      <c r="E10" s="13"/>
      <c r="F10" s="13">
        <f>'[1]46-ЭЭ'!F112</f>
        <v>1970.57021</v>
      </c>
      <c r="G10" s="17"/>
    </row>
    <row r="11" spans="1:6" ht="20.25" customHeight="1">
      <c r="A11" s="11"/>
      <c r="B11" s="14" t="s">
        <v>12</v>
      </c>
      <c r="C11" s="15">
        <f t="shared" si="0"/>
        <v>1970.5672100000002</v>
      </c>
      <c r="D11" s="13"/>
      <c r="E11" s="13"/>
      <c r="F11" s="15">
        <f>F10-F12</f>
        <v>1970.5672100000002</v>
      </c>
    </row>
    <row r="12" spans="1:6" ht="20.25" customHeight="1">
      <c r="A12" s="11"/>
      <c r="B12" s="14" t="s">
        <v>13</v>
      </c>
      <c r="C12" s="15">
        <f t="shared" si="0"/>
        <v>0.003</v>
      </c>
      <c r="D12" s="15"/>
      <c r="E12" s="15"/>
      <c r="F12" s="15">
        <f>('[1]стр.23'!I9+'[1]стр.23'!I10+'[1]стр.23'!I22+'[1]стр.23'!I23)/1000</f>
        <v>0.003</v>
      </c>
    </row>
    <row r="13" spans="1:6" ht="20.25" customHeight="1">
      <c r="A13" s="11" t="s">
        <v>16</v>
      </c>
      <c r="B13" s="16" t="s">
        <v>17</v>
      </c>
      <c r="C13" s="13">
        <f>+D13+E13+F13</f>
        <v>29.224000000000004</v>
      </c>
      <c r="D13" s="13"/>
      <c r="E13" s="13">
        <f>E14</f>
        <v>18.661</v>
      </c>
      <c r="F13" s="13">
        <f>F14</f>
        <v>10.563</v>
      </c>
    </row>
    <row r="14" spans="1:6" ht="20.25" customHeight="1">
      <c r="A14" s="11"/>
      <c r="B14" s="14" t="s">
        <v>12</v>
      </c>
      <c r="C14" s="15">
        <f t="shared" si="0"/>
        <v>29.224000000000004</v>
      </c>
      <c r="D14" s="13"/>
      <c r="E14" s="15">
        <f>('[1]по тарифам '!F14)/1000</f>
        <v>18.661</v>
      </c>
      <c r="F14" s="15">
        <f>('[1]по тарифам '!F15+'[1]по тарифам '!F16)/1000</f>
        <v>10.563</v>
      </c>
    </row>
    <row r="15" spans="1:6" ht="72" customHeight="1">
      <c r="A15" s="11" t="s">
        <v>18</v>
      </c>
      <c r="B15" s="18" t="s">
        <v>19</v>
      </c>
      <c r="C15" s="13">
        <f>+D15+E15+F15</f>
        <v>8886.676</v>
      </c>
      <c r="D15" s="13">
        <f>'[1]46-ЭЭ'!G155</f>
        <v>8886.676</v>
      </c>
      <c r="E15" s="13"/>
      <c r="F15" s="13"/>
    </row>
    <row r="16" spans="1:6" ht="42.75">
      <c r="A16" s="19" t="s">
        <v>20</v>
      </c>
      <c r="B16" s="18" t="s">
        <v>21</v>
      </c>
      <c r="C16" s="13">
        <f t="shared" si="0"/>
        <v>1148.34</v>
      </c>
      <c r="D16" s="13">
        <f>'[1]46-ЭЭ'!D156</f>
        <v>288.135</v>
      </c>
      <c r="E16" s="13">
        <f>'[1]46-ЭЭ'!E156</f>
        <v>441.627</v>
      </c>
      <c r="F16" s="13">
        <f>'[1]46-ЭЭ'!F156</f>
        <v>418.578</v>
      </c>
    </row>
    <row r="17" spans="1:6" ht="20.25" customHeight="1">
      <c r="A17" s="19"/>
      <c r="B17" s="14" t="s">
        <v>12</v>
      </c>
      <c r="C17" s="15">
        <f>+D17+E17+F17</f>
        <v>1080.898</v>
      </c>
      <c r="D17" s="15">
        <f>'[1]стр.1'!G22</f>
        <v>225.918</v>
      </c>
      <c r="E17" s="15">
        <f>'[1]стр.1'!H22</f>
        <v>436.402</v>
      </c>
      <c r="F17" s="15">
        <f>'[1]стр.1'!I22</f>
        <v>418.578</v>
      </c>
    </row>
    <row r="18" spans="1:6" ht="20.25" customHeight="1">
      <c r="A18" s="19"/>
      <c r="B18" s="14" t="s">
        <v>13</v>
      </c>
      <c r="C18" s="15">
        <f t="shared" si="0"/>
        <v>65.332</v>
      </c>
      <c r="D18" s="15">
        <f>'[1]стр.1'!G20</f>
        <v>62.217</v>
      </c>
      <c r="E18" s="15">
        <f>'[1]стр.1'!H20</f>
        <v>3.115</v>
      </c>
      <c r="F18" s="13"/>
    </row>
    <row r="19" spans="1:6" ht="20.25" customHeight="1">
      <c r="A19" s="19"/>
      <c r="B19" s="20" t="s">
        <v>22</v>
      </c>
      <c r="C19" s="15">
        <f>+D19+E19+F19</f>
        <v>2.11</v>
      </c>
      <c r="D19" s="13"/>
      <c r="E19" s="15">
        <f>'[1]стр.1'!H24</f>
        <v>2.11</v>
      </c>
      <c r="F19" s="13"/>
    </row>
    <row r="20" spans="1:9" ht="20.25" customHeight="1">
      <c r="A20" s="21"/>
      <c r="B20" s="22" t="s">
        <v>23</v>
      </c>
      <c r="C20" s="13">
        <f>C7+C10+C13+C15+C16</f>
        <v>15471.76155</v>
      </c>
      <c r="D20" s="13">
        <f>D7+D10+D13+D15+D16</f>
        <v>9869.253999999999</v>
      </c>
      <c r="E20" s="13">
        <f>E7+E10+E13+E15+E16</f>
        <v>2341.1530000000002</v>
      </c>
      <c r="F20" s="13">
        <f>F7+F10+F13+F15+F16</f>
        <v>3261.35455</v>
      </c>
      <c r="H20" s="23">
        <f>SUM(D20:F20)</f>
        <v>15471.76155</v>
      </c>
      <c r="I20" s="23"/>
    </row>
    <row r="21" ht="12" customHeight="1" hidden="1"/>
    <row r="22" spans="2:6" ht="12.75" hidden="1">
      <c r="B22" s="24" t="s">
        <v>24</v>
      </c>
      <c r="C22" s="25">
        <f>D22+E22+F22</f>
        <v>15471.7616</v>
      </c>
      <c r="D22" s="25">
        <f>'[1]46-ЭЭ'!D157+'[1]46-ЭЭ'!G157</f>
        <v>9869.253999999999</v>
      </c>
      <c r="E22" s="25">
        <f>'[1]46-ЭЭ'!E157</f>
        <v>2341.153</v>
      </c>
      <c r="F22" s="25">
        <f>'[1]46-ЭЭ'!F157</f>
        <v>3261.3546</v>
      </c>
    </row>
    <row r="23" spans="4:6" ht="12.75" hidden="1">
      <c r="D23" s="4">
        <f>'[1]стр.23'!F53/1000</f>
        <v>592.844</v>
      </c>
      <c r="E23" s="4">
        <f>'[1]стр.23'!G53/1000-'[1]стр.1'!C16</f>
        <v>1752.266</v>
      </c>
      <c r="F23" s="26">
        <f>'[1]стр.23'!H53/1000-'[1]стр.1'!C15-247.64633</f>
        <v>2832.89955</v>
      </c>
    </row>
    <row r="24" spans="3:6" ht="12.75" hidden="1">
      <c r="C24" s="4">
        <f>'[1]стр.23'!E45/1000</f>
        <v>8886.676</v>
      </c>
      <c r="D24" s="23">
        <f>'[1]стр.23'!F56/1000</f>
        <v>101.599</v>
      </c>
      <c r="E24" s="23">
        <f>'[1]стр.23'!G56/1000</f>
        <v>147.26</v>
      </c>
      <c r="F24" s="23">
        <f>'[1]стр.23'!H56/1000</f>
        <v>9.877</v>
      </c>
    </row>
    <row r="25" ht="12.75" hidden="1">
      <c r="C25" s="23">
        <f>C7+C10+C13+C15</f>
        <v>14323.42155</v>
      </c>
    </row>
    <row r="26" ht="12.75" hidden="1"/>
    <row r="27" spans="1:3" ht="12.75" hidden="1">
      <c r="A27" s="27"/>
      <c r="C27" s="28">
        <f>'[1]стр.1'!C17+'[1]стр.1'!C25</f>
        <v>15719.40788</v>
      </c>
    </row>
    <row r="28" ht="12.75" hidden="1"/>
    <row r="29" ht="12.75" hidden="1">
      <c r="C29" s="23">
        <f>C22-C20</f>
        <v>5.000000055588316E-05</v>
      </c>
    </row>
    <row r="30" ht="12.75" hidden="1"/>
    <row r="31" s="29" customFormat="1" ht="14.25"/>
    <row r="35" s="30" customFormat="1" ht="11.25"/>
    <row r="36" s="30" customFormat="1" ht="11.25"/>
  </sheetData>
  <sheetProtection/>
  <mergeCells count="5">
    <mergeCell ref="A1:F1"/>
    <mergeCell ref="A2:F2"/>
    <mergeCell ref="A5:A6"/>
    <mergeCell ref="B5:B6"/>
    <mergeCell ref="C5:F5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2020-02-05T04:06:31Z</dcterms:created>
  <dcterms:modified xsi:type="dcterms:W3CDTF">2020-02-05T04:11:56Z</dcterms:modified>
  <cp:category/>
  <cp:version/>
  <cp:contentType/>
  <cp:contentStatus/>
</cp:coreProperties>
</file>