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0260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<sst xmlns="http://schemas.openxmlformats.org/spreadsheetml/2006/main" count="30" uniqueCount="25">
  <si>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</si>
  <si>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апрель  2019 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</si>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</sst>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9" fillId="0" borderId="0" applyBorder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108" applyFont="1" applyFill="1" applyBorder="1">
      <alignment/>
      <protection/>
    </xf>
    <xf numFmtId="164" fontId="3" fillId="0" borderId="10" xfId="0" applyNumberFormat="1" applyFont="1" applyBorder="1" applyAlignment="1">
      <alignment/>
    </xf>
    <xf numFmtId="0" fontId="4" fillId="0" borderId="10" xfId="108" applyFont="1" applyFill="1" applyBorder="1" applyAlignment="1">
      <alignment horizontal="right"/>
      <protection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7" fillId="45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108" applyFont="1" applyFill="1" applyBorder="1" applyAlignment="1">
      <alignment horizontal="center" vertical="center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04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Лист3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1">
        <row r="15">
          <cell r="C15">
            <v>1.679</v>
          </cell>
        </row>
        <row r="16">
          <cell r="C16">
            <v>430</v>
          </cell>
        </row>
        <row r="20">
          <cell r="G20">
            <v>29.796</v>
          </cell>
          <cell r="H20">
            <v>1.492</v>
          </cell>
        </row>
        <row r="22">
          <cell r="G22">
            <v>135.58</v>
          </cell>
          <cell r="H22">
            <v>261.896</v>
          </cell>
          <cell r="I22">
            <v>251.2</v>
          </cell>
        </row>
        <row r="24">
          <cell r="H24">
            <v>2.11</v>
          </cell>
        </row>
      </sheetData>
      <sheetData sheetId="24">
        <row r="9">
          <cell r="I9">
            <v>7916</v>
          </cell>
        </row>
        <row r="10">
          <cell r="I10">
            <v>0</v>
          </cell>
        </row>
        <row r="22">
          <cell r="I22">
            <v>465</v>
          </cell>
        </row>
        <row r="23">
          <cell r="I23">
            <v>0</v>
          </cell>
        </row>
        <row r="45">
          <cell r="E45">
            <v>8987025</v>
          </cell>
        </row>
        <row r="53">
          <cell r="F53">
            <v>570750</v>
          </cell>
          <cell r="G53">
            <v>1930548</v>
          </cell>
          <cell r="H53">
            <v>2842860.45</v>
          </cell>
        </row>
        <row r="56">
          <cell r="F56">
            <v>798249</v>
          </cell>
          <cell r="G56">
            <v>37863</v>
          </cell>
          <cell r="H56">
            <v>41267</v>
          </cell>
        </row>
      </sheetData>
      <sheetData sheetId="29">
        <row r="112">
          <cell r="F112">
            <v>2030.40645</v>
          </cell>
        </row>
        <row r="155">
          <cell r="G155">
            <v>8987.025</v>
          </cell>
        </row>
        <row r="156">
          <cell r="D156">
            <v>165.376</v>
          </cell>
          <cell r="E156">
            <v>265.498</v>
          </cell>
          <cell r="F156">
            <v>251.2</v>
          </cell>
        </row>
        <row r="157">
          <cell r="D157">
            <v>1534.375</v>
          </cell>
          <cell r="E157">
            <v>1803.909</v>
          </cell>
          <cell r="F157">
            <v>3133.6485</v>
          </cell>
          <cell r="G157">
            <v>8987.025</v>
          </cell>
        </row>
      </sheetData>
      <sheetData sheetId="32">
        <row r="15">
          <cell r="F15">
            <v>19146</v>
          </cell>
        </row>
        <row r="16">
          <cell r="F16">
            <v>1564</v>
          </cell>
        </row>
        <row r="17">
          <cell r="F17">
            <v>5576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4">
      <selection activeCell="B30" sqref="B30"/>
    </sheetView>
  </sheetViews>
  <sheetFormatPr defaultColWidth="9.140625" defaultRowHeight="12.75"/>
  <cols>
    <col min="1" max="1" width="6.7109375" style="1" customWidth="1"/>
    <col min="2" max="2" width="45.28125" style="1" customWidth="1"/>
    <col min="3" max="6" width="13.140625" style="1" customWidth="1"/>
    <col min="7" max="7" width="9.140625" style="1" customWidth="1"/>
    <col min="8" max="8" width="0" style="1" hidden="1" customWidth="1"/>
    <col min="9" max="16384" width="9.140625" style="1" customWidth="1"/>
  </cols>
  <sheetData>
    <row r="1" ht="12.75">
      <c r="F1" s="2"/>
    </row>
    <row r="2" spans="1:6" s="3" customFormat="1" ht="37.5" customHeight="1">
      <c r="A2" s="23" t="s">
        <v>0</v>
      </c>
      <c r="B2" s="23"/>
      <c r="C2" s="23"/>
      <c r="D2" s="23"/>
      <c r="E2" s="23"/>
      <c r="F2" s="23"/>
    </row>
    <row r="3" spans="1:6" ht="14.25">
      <c r="A3" s="24" t="s">
        <v>1</v>
      </c>
      <c r="B3" s="24"/>
      <c r="C3" s="24"/>
      <c r="D3" s="24"/>
      <c r="E3" s="24"/>
      <c r="F3" s="24"/>
    </row>
    <row r="4" ht="15">
      <c r="A4" s="3" t="s">
        <v>2</v>
      </c>
    </row>
    <row r="6" spans="1:6" ht="35.25" customHeight="1">
      <c r="A6" s="25" t="s">
        <v>3</v>
      </c>
      <c r="B6" s="26" t="s">
        <v>4</v>
      </c>
      <c r="C6" s="28" t="s">
        <v>5</v>
      </c>
      <c r="D6" s="28"/>
      <c r="E6" s="28"/>
      <c r="F6" s="28"/>
    </row>
    <row r="7" spans="1:6" ht="15">
      <c r="A7" s="25"/>
      <c r="B7" s="27"/>
      <c r="C7" s="4" t="s">
        <v>6</v>
      </c>
      <c r="D7" s="5" t="s">
        <v>7</v>
      </c>
      <c r="E7" s="5" t="s">
        <v>8</v>
      </c>
      <c r="F7" s="5" t="s">
        <v>9</v>
      </c>
    </row>
    <row r="8" spans="1:6" ht="20.25" customHeight="1">
      <c r="A8" s="6" t="s">
        <v>10</v>
      </c>
      <c r="B8" s="7" t="s">
        <v>11</v>
      </c>
      <c r="C8" s="8">
        <f aca="true" t="shared" si="0" ref="C8:C20">+D8+E8+F8</f>
        <v>3733.166</v>
      </c>
      <c r="D8" s="8">
        <f>D9+D10</f>
        <v>1368.999</v>
      </c>
      <c r="E8" s="8">
        <f>E9+E10</f>
        <v>1519.265</v>
      </c>
      <c r="F8" s="8">
        <f>F9+F10</f>
        <v>844.9020000000003</v>
      </c>
    </row>
    <row r="9" spans="1:6" ht="20.25" customHeight="1">
      <c r="A9" s="6"/>
      <c r="B9" s="9" t="s">
        <v>12</v>
      </c>
      <c r="C9" s="10">
        <f t="shared" si="0"/>
        <v>2864.1680000000006</v>
      </c>
      <c r="D9" s="10">
        <f>D24-D15-D12</f>
        <v>570.75</v>
      </c>
      <c r="E9" s="10">
        <f>E24-E15-E12</f>
        <v>1481.402</v>
      </c>
      <c r="F9" s="10">
        <f>F24-F15-F12</f>
        <v>812.0160000000003</v>
      </c>
    </row>
    <row r="10" spans="1:6" ht="20.25" customHeight="1">
      <c r="A10" s="6"/>
      <c r="B10" s="9" t="s">
        <v>13</v>
      </c>
      <c r="C10" s="10">
        <f t="shared" si="0"/>
        <v>868.998</v>
      </c>
      <c r="D10" s="10">
        <f>D25</f>
        <v>798.249</v>
      </c>
      <c r="E10" s="10">
        <f>E25</f>
        <v>37.863</v>
      </c>
      <c r="F10" s="10">
        <f>F25-F13</f>
        <v>32.886</v>
      </c>
    </row>
    <row r="11" spans="1:7" ht="20.25" customHeight="1">
      <c r="A11" s="6" t="s">
        <v>14</v>
      </c>
      <c r="B11" s="11" t="s">
        <v>15</v>
      </c>
      <c r="C11" s="8">
        <f t="shared" si="0"/>
        <v>2030.40645</v>
      </c>
      <c r="D11" s="8"/>
      <c r="E11" s="8"/>
      <c r="F11" s="8">
        <f>'[1]46-ЭЭ'!F112</f>
        <v>2030.40645</v>
      </c>
      <c r="G11" s="12"/>
    </row>
    <row r="12" spans="1:6" ht="20.25" customHeight="1">
      <c r="A12" s="6"/>
      <c r="B12" s="9" t="s">
        <v>12</v>
      </c>
      <c r="C12" s="10">
        <f t="shared" si="0"/>
        <v>2022.0254499999999</v>
      </c>
      <c r="D12" s="8"/>
      <c r="E12" s="8"/>
      <c r="F12" s="10">
        <f>F11-F13</f>
        <v>2022.0254499999999</v>
      </c>
    </row>
    <row r="13" spans="1:6" ht="20.25" customHeight="1">
      <c r="A13" s="6"/>
      <c r="B13" s="9" t="s">
        <v>13</v>
      </c>
      <c r="C13" s="10">
        <f t="shared" si="0"/>
        <v>8.381</v>
      </c>
      <c r="D13" s="10"/>
      <c r="E13" s="10"/>
      <c r="F13" s="10">
        <f>('[1]стр.23'!I9+'[1]стр.23'!I10+'[1]стр.23'!I22+'[1]стр.23'!I23)/1000</f>
        <v>8.381</v>
      </c>
    </row>
    <row r="14" spans="1:6" ht="20.25" customHeight="1">
      <c r="A14" s="6" t="s">
        <v>16</v>
      </c>
      <c r="B14" s="11" t="s">
        <v>17</v>
      </c>
      <c r="C14" s="8">
        <f t="shared" si="0"/>
        <v>26.286</v>
      </c>
      <c r="D14" s="8"/>
      <c r="E14" s="8">
        <f>E15</f>
        <v>19.146</v>
      </c>
      <c r="F14" s="8">
        <f>F15</f>
        <v>7.14</v>
      </c>
    </row>
    <row r="15" spans="1:6" ht="20.25" customHeight="1">
      <c r="A15" s="6"/>
      <c r="B15" s="9" t="s">
        <v>12</v>
      </c>
      <c r="C15" s="10">
        <f t="shared" si="0"/>
        <v>26.286</v>
      </c>
      <c r="D15" s="8"/>
      <c r="E15" s="10">
        <f>('[1]по тарифам '!F15)/1000</f>
        <v>19.146</v>
      </c>
      <c r="F15" s="10">
        <f>('[1]по тарифам '!F16+'[1]по тарифам '!F17)/1000</f>
        <v>7.14</v>
      </c>
    </row>
    <row r="16" spans="1:6" ht="72" customHeight="1">
      <c r="A16" s="6" t="s">
        <v>18</v>
      </c>
      <c r="B16" s="13" t="s">
        <v>19</v>
      </c>
      <c r="C16" s="8">
        <f t="shared" si="0"/>
        <v>8987.025</v>
      </c>
      <c r="D16" s="8">
        <f>'[1]46-ЭЭ'!G155</f>
        <v>8987.025</v>
      </c>
      <c r="E16" s="8"/>
      <c r="F16" s="8"/>
    </row>
    <row r="17" spans="1:6" ht="42.75">
      <c r="A17" s="14" t="s">
        <v>20</v>
      </c>
      <c r="B17" s="13" t="s">
        <v>21</v>
      </c>
      <c r="C17" s="8">
        <f t="shared" si="0"/>
        <v>682.0740000000001</v>
      </c>
      <c r="D17" s="8">
        <f>'[1]46-ЭЭ'!D156</f>
        <v>165.376</v>
      </c>
      <c r="E17" s="8">
        <f>'[1]46-ЭЭ'!E156</f>
        <v>265.498</v>
      </c>
      <c r="F17" s="8">
        <f>'[1]46-ЭЭ'!F156</f>
        <v>251.2</v>
      </c>
    </row>
    <row r="18" spans="1:6" ht="20.25" customHeight="1">
      <c r="A18" s="14"/>
      <c r="B18" s="9" t="s">
        <v>12</v>
      </c>
      <c r="C18" s="10">
        <f t="shared" si="0"/>
        <v>648.6759999999999</v>
      </c>
      <c r="D18" s="10">
        <f>'[1]стр.1'!G22</f>
        <v>135.58</v>
      </c>
      <c r="E18" s="10">
        <f>'[1]стр.1'!H22</f>
        <v>261.896</v>
      </c>
      <c r="F18" s="10">
        <f>'[1]стр.1'!I22</f>
        <v>251.2</v>
      </c>
    </row>
    <row r="19" spans="1:6" ht="20.25" customHeight="1">
      <c r="A19" s="14"/>
      <c r="B19" s="9" t="s">
        <v>13</v>
      </c>
      <c r="C19" s="10">
        <f t="shared" si="0"/>
        <v>31.288</v>
      </c>
      <c r="D19" s="10">
        <f>'[1]стр.1'!G20</f>
        <v>29.796</v>
      </c>
      <c r="E19" s="10">
        <f>'[1]стр.1'!H20</f>
        <v>1.492</v>
      </c>
      <c r="F19" s="8"/>
    </row>
    <row r="20" spans="1:6" ht="20.25" customHeight="1">
      <c r="A20" s="14"/>
      <c r="B20" s="15" t="s">
        <v>22</v>
      </c>
      <c r="C20" s="10">
        <f t="shared" si="0"/>
        <v>2.11</v>
      </c>
      <c r="D20" s="8"/>
      <c r="E20" s="10">
        <f>'[1]стр.1'!H24</f>
        <v>2.11</v>
      </c>
      <c r="F20" s="8"/>
    </row>
    <row r="21" spans="1:8" ht="20.25" customHeight="1">
      <c r="A21" s="16"/>
      <c r="B21" s="17" t="s">
        <v>23</v>
      </c>
      <c r="C21" s="8">
        <f>C8+C11+C14+C16+C17</f>
        <v>15458.95745</v>
      </c>
      <c r="D21" s="8">
        <f>D8+D11+D14+D16+D17</f>
        <v>10521.4</v>
      </c>
      <c r="E21" s="8">
        <f>E8+E11+E14+E16+E17</f>
        <v>1803.909</v>
      </c>
      <c r="F21" s="8">
        <f>F8+F11+F14+F16+F17</f>
        <v>3133.64845</v>
      </c>
      <c r="H21" s="18">
        <f>SUM(D21:F21)</f>
        <v>15458.95745</v>
      </c>
    </row>
    <row r="22" ht="12" customHeight="1"/>
    <row r="23" spans="2:6" ht="12.75" hidden="1">
      <c r="B23" s="2" t="s">
        <v>24</v>
      </c>
      <c r="C23" s="19">
        <f>D23+E23+F23</f>
        <v>15458.957499999999</v>
      </c>
      <c r="D23" s="19">
        <f>'[1]46-ЭЭ'!D157+'[1]46-ЭЭ'!G157</f>
        <v>10521.4</v>
      </c>
      <c r="E23" s="19">
        <f>'[1]46-ЭЭ'!E157</f>
        <v>1803.909</v>
      </c>
      <c r="F23" s="19">
        <f>'[1]46-ЭЭ'!F157</f>
        <v>3133.6485</v>
      </c>
    </row>
    <row r="24" spans="4:6" ht="12.75" hidden="1">
      <c r="D24" s="1">
        <f>'[1]стр.23'!F53/1000</f>
        <v>570.75</v>
      </c>
      <c r="E24" s="1">
        <f>'[1]стр.23'!G53/1000-'[1]стр.1'!C16</f>
        <v>1500.548</v>
      </c>
      <c r="F24" s="1">
        <f>'[1]стр.23'!H53/1000-'[1]стр.1'!C15</f>
        <v>2841.18145</v>
      </c>
    </row>
    <row r="25" spans="3:6" ht="12.75" hidden="1">
      <c r="C25" s="1">
        <f>'[1]стр.23'!E45/1000</f>
        <v>8987.025</v>
      </c>
      <c r="D25" s="18">
        <f>'[1]стр.23'!F56/1000</f>
        <v>798.249</v>
      </c>
      <c r="E25" s="18">
        <f>'[1]стр.23'!G56/1000</f>
        <v>37.863</v>
      </c>
      <c r="F25" s="18">
        <f>'[1]стр.23'!H56/1000</f>
        <v>41.267</v>
      </c>
    </row>
    <row r="26" ht="12.75" hidden="1">
      <c r="C26" s="18">
        <f>C8+C11+C14+C16</f>
        <v>14776.88345</v>
      </c>
    </row>
    <row r="27" ht="12.75" hidden="1"/>
    <row r="28" ht="12.75">
      <c r="A28" s="20"/>
    </row>
    <row r="32" s="21" customFormat="1" ht="14.25"/>
    <row r="36" s="22" customFormat="1" ht="11.25"/>
    <row r="37" s="22" customFormat="1" ht="11.25"/>
  </sheetData>
  <sheetProtection/>
  <mergeCells count="5">
    <mergeCell ref="A2:F2"/>
    <mergeCell ref="A3:F3"/>
    <mergeCell ref="A6:A7"/>
    <mergeCell ref="B6:B7"/>
    <mergeCell ref="C6:F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2019-05-02T01:20:30Z</dcterms:created>
  <dcterms:modified xsi:type="dcterms:W3CDTF">2019-05-06T01:34:27Z</dcterms:modified>
  <cp:category/>
  <cp:version/>
  <cp:contentType/>
  <cp:contentStatus/>
</cp:coreProperties>
</file>